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640" windowHeight="5715" activeTab="0"/>
  </bookViews>
  <sheets>
    <sheet name="Sheet1" sheetId="1" r:id="rId1"/>
    <sheet name="PL so 1" sheetId="2" r:id="rId2"/>
  </sheets>
  <definedNames>
    <definedName name="_xlnm.Print_Area" localSheetId="1">'PL so 1'!$A$1:$I$103</definedName>
    <definedName name="_xlnm.Print_Titles" localSheetId="1">'PL so 1'!$4:$4</definedName>
  </definedNames>
  <calcPr fullCalcOnLoad="1"/>
</workbook>
</file>

<file path=xl/sharedStrings.xml><?xml version="1.0" encoding="utf-8"?>
<sst xmlns="http://schemas.openxmlformats.org/spreadsheetml/2006/main" count="460" uniqueCount="154">
  <si>
    <t>STT</t>
  </si>
  <si>
    <t>Đơn vị tính</t>
  </si>
  <si>
    <t>I</t>
  </si>
  <si>
    <t>Người</t>
  </si>
  <si>
    <t>- Kinh phí</t>
  </si>
  <si>
    <t>Triệu đồng</t>
  </si>
  <si>
    <t>II</t>
  </si>
  <si>
    <t>Số HSSV thuộc diện hộ nghèo được hỗ trợ cấp bù 50% học phí</t>
  </si>
  <si>
    <t>Số cán bộ theo dõi công tác giảm nghèo cấp xã được hỗ trợ 30% phụ cấp</t>
  </si>
  <si>
    <t>Chính sách hỗ trợ trực tiếp cho người nghèo (QĐ 102/2008/QĐ-TTg)</t>
  </si>
  <si>
    <t>A</t>
  </si>
  <si>
    <t>B</t>
  </si>
  <si>
    <t>C</t>
  </si>
  <si>
    <t>Chính sách hỗ trợ hộ nghèo về tiền điện (QĐ 268/QĐ-TTg)</t>
  </si>
  <si>
    <t>- Số hộ nghèo được hỗ trợ</t>
  </si>
  <si>
    <t>Hộ</t>
  </si>
  <si>
    <t>Đề án phát triển giao thông nông thôn (NQ số 143/2009/NQ-HĐND)</t>
  </si>
  <si>
    <t>Chi hỗ trợ học phẩm cho học sinh tiểu học xã ĐBKK</t>
  </si>
  <si>
    <t>Hỗ trợ lãi suất vay vốn đối với hộ cận nghèo (năm 2012)</t>
  </si>
  <si>
    <t xml:space="preserve">Hỗ trợ hộ nghèo đón Tết Nguyên đán </t>
  </si>
  <si>
    <t xml:space="preserve">- Kinh phí </t>
  </si>
  <si>
    <t>Số lượt người được hỗ trợ 5% chi phí khám chữa bệnh</t>
  </si>
  <si>
    <t>Số hộ cận nghèo được hỗ trợ mua thẻ BHYT (30% ngân sách tỉnh)</t>
  </si>
  <si>
    <t>Số Công trình</t>
  </si>
  <si>
    <t>Công trình</t>
  </si>
  <si>
    <t>Dự án</t>
  </si>
  <si>
    <t>+ Số công trình đầu tư</t>
  </si>
  <si>
    <t>+ Số mô hình đầu tư</t>
  </si>
  <si>
    <t>Tiểu dự án 2: Hỗ trợ đầu tư CSHT các xã ĐBKK vùng bãi ngang ven biển và hải đảo</t>
  </si>
  <si>
    <t>Chính sách hỗ trợ di dân thực hiện định canh, định cư cho đồng bào dân tộc thiểu số theo QĐ số 33/2007/QĐ-TTg ngày 05/3/2007</t>
  </si>
  <si>
    <t>Giáo dục</t>
  </si>
  <si>
    <t xml:space="preserve"> Kinh phí</t>
  </si>
  <si>
    <t>NỘI DUNG</t>
  </si>
  <si>
    <t>III</t>
  </si>
  <si>
    <t>Chính sách đào tạo nghề lao động nông thôn theo QĐ 1956/QĐ-TTg</t>
  </si>
  <si>
    <t>- Tổng số người đã tham gia học nghề</t>
  </si>
  <si>
    <t>Chính sách xuất khẩu lao động</t>
  </si>
  <si>
    <t xml:space="preserve"> - Số người đi xuất khẩu lao động</t>
  </si>
  <si>
    <t>Chính sách hỗ trợ tiền ăn trưa cho trẻ em ở độ tuổi 3, 4 tuổi theo Quyết định số 60/2011/QĐ-TTg  gày 26/10/2011</t>
  </si>
  <si>
    <t xml:space="preserve">Chính sách hỗ trợ tiền ăn trưa cho trẻ em ở độ tuổi 5 tuổi theo Quyết định số 239/QĐ-TTg </t>
  </si>
  <si>
    <t>Chính sách theo Nghị định số 49/2010/NĐ-CP</t>
  </si>
  <si>
    <t>Chính sách tín dụng ưu đãi cho vay vốn hộ nghèo và đối tượng khác</t>
  </si>
  <si>
    <t>Chính sách Y tế đối với người nghèo, cận nghèo và đối tượng khác</t>
  </si>
  <si>
    <t>Chính sách hỗ trợ hộ nghèo về nhà ở</t>
  </si>
  <si>
    <t>Quỹ Ngày vì người nghèo hỗ trợ</t>
  </si>
  <si>
    <t>Nhà</t>
  </si>
  <si>
    <t>Tổng số nhà ở đã hỗ trợ xây dựng cho hộ nghèo</t>
  </si>
  <si>
    <t>Số người được trợ giúp pháp lý</t>
  </si>
  <si>
    <t xml:space="preserve">Số Câu lạc bộ trợ giúp pháp lý </t>
  </si>
  <si>
    <t>Câu lạc bộ</t>
  </si>
  <si>
    <t>Lớp</t>
  </si>
  <si>
    <t>Số lớp tập huấn, bồi dưỡng nghiệp vụ về trợ giúp pháp lý</t>
  </si>
  <si>
    <t>CÁC CHƯƠNG TRÌNH, CHÍNH SÁCH ĐẶC THÙ CỦA TỈNH QUẢNG NAM</t>
  </si>
  <si>
    <t>Theo Nghị quyết số 31/2011/NQ-HĐND và Quyết định số 832/QĐ-UBND</t>
  </si>
  <si>
    <t xml:space="preserve">Ngân sách địa phương cấp qua NHCSXH để bổ sung nguồn vốn cho vay hộ nghèo và GQVL trên địa bàn </t>
  </si>
  <si>
    <t xml:space="preserve">Chương trình hỗ trợ đầu tư CSHT các huyện có tỷ lệ nghèo cao chưa hưởng cơ chế đầu tư theo NQ 30a (Chương trình 30c) </t>
  </si>
  <si>
    <t>Số Km đường GTNT được đầu tư xây dựng</t>
  </si>
  <si>
    <t>Km</t>
  </si>
  <si>
    <t>Chi hỗ trợ theo Quyết định số 15/QĐ-UBND; Quyết định 05/2011/QĐ-UBND ngày 11/02/2011</t>
  </si>
  <si>
    <t>Ngân sách địa phương bổ sung cho vay hộ nghèo</t>
  </si>
  <si>
    <t>Ngân sách địa phương bổ sung cho vay giải quyết việc làm</t>
  </si>
  <si>
    <t>TỔNG (A+B+C+D)</t>
  </si>
  <si>
    <t>Năm 2011</t>
  </si>
  <si>
    <t>Năm 2012</t>
  </si>
  <si>
    <t>Năm 2013</t>
  </si>
  <si>
    <t>Doanh số cho vay vốn theo Nghị định số 78/2002/NĐ-CP</t>
  </si>
  <si>
    <t>Số hộ vay vốn</t>
  </si>
  <si>
    <t>Chính sách đầu tư xây dựng công trình nước sạch theo Quyết định số 1592/QĐ-TTg ngày 12/10/2009</t>
  </si>
  <si>
    <t>Chính sách trợ giúp pháp lý nhằm nâng cao nhận thức, hiểu biết pháp luật cho người nghèo, người DTTS tại các huyện nghèo theo Quyết định số 52/2010/QĐ-TTg</t>
  </si>
  <si>
    <t xml:space="preserve"> - Khuyến công địa phương</t>
  </si>
  <si>
    <t xml:space="preserve"> - Khuyến công quốc gia</t>
  </si>
  <si>
    <t>Trong đó: Nguồn vận động của cấp tỉnh</t>
  </si>
  <si>
    <t>V</t>
  </si>
  <si>
    <t>Trong đó: Hỗ trợ từ ngân sách tỉnh</t>
  </si>
  <si>
    <t>CÁC CHƯƠNG TRÌNH, CHÍNH SÁCH GIẢM NGHÈO CỦA QUỐC GIA</t>
  </si>
  <si>
    <t>IV</t>
  </si>
  <si>
    <t>Số người nghèo và cận nghèo được cấp thẻ BHYT</t>
  </si>
  <si>
    <t xml:space="preserve">Số người nghèo được cấp thẻ BHYT </t>
  </si>
  <si>
    <t>Kinh phí</t>
  </si>
  <si>
    <t xml:space="preserve">Số người cận nghèo được cấp thẻ BHYT </t>
  </si>
  <si>
    <t xml:space="preserve">Theo Quyết định số 167 </t>
  </si>
  <si>
    <t>Số nhà được hỗ trợ</t>
  </si>
  <si>
    <t xml:space="preserve">NGUỒN VẬN ĐỘNG </t>
  </si>
  <si>
    <t>Số trẻ em mẫu giáo và học sinh phổ thông được hỗ trợ chi phí học tập</t>
  </si>
  <si>
    <t>Số học sinh, sinh viên chính quy, công lập được cấp bù học phí</t>
  </si>
  <si>
    <t>Số học sinh, sinh viên</t>
  </si>
  <si>
    <t>Chính sách miễn giảm thuế đối với hộ nghèo</t>
  </si>
  <si>
    <t>Thuế sử dụng đất</t>
  </si>
  <si>
    <t>Thuế nhà đất</t>
  </si>
  <si>
    <t>Thuế lệ phí trước bạ nhà, đất</t>
  </si>
  <si>
    <t>- Số hộ nghèo được miễn giảm thuế</t>
  </si>
  <si>
    <t>- Trong đó số tiền miễn giảm chia theo nội dung</t>
  </si>
  <si>
    <t>VI</t>
  </si>
  <si>
    <t>VII</t>
  </si>
  <si>
    <t>Chính sách hỗ trợ khuyến công</t>
  </si>
  <si>
    <t>A1</t>
  </si>
  <si>
    <t>A2</t>
  </si>
  <si>
    <t>CÁC CHÍNH SÁCH HỖ TRỢ GIẢM NGHÈO CỦA QUỐC GIA</t>
  </si>
  <si>
    <t>VIII</t>
  </si>
  <si>
    <t>IX</t>
  </si>
  <si>
    <t>X</t>
  </si>
  <si>
    <t>XI</t>
  </si>
  <si>
    <t>XII</t>
  </si>
  <si>
    <t>Số hộ được hỗ trợ tiền điện (30.000 đồng/hộ/tháng; 12 tháng/năm)</t>
  </si>
  <si>
    <t>XIV</t>
  </si>
  <si>
    <t xml:space="preserve">Hỗ trợ từ doanh nghiệp cho huyện nghèo </t>
  </si>
  <si>
    <t>Quỹ "Ngày vì người nghèo" các cấp</t>
  </si>
  <si>
    <t>Quỹ bảo trợ trẻ em và các tổ chức NGO cho trẻ em nghèo</t>
  </si>
  <si>
    <t>- Ngân hàng Nhà nước Việt Nam</t>
  </si>
  <si>
    <t>TH 2014</t>
  </si>
  <si>
    <t>KH 2015</t>
  </si>
  <si>
    <t>CHƯƠNG TRÌNH MỤC TIÊU QUỐC GIA GIẢM NGHÈO THEO QUYẾT ĐỊNH SỐ 1489/QĐ-TTG</t>
  </si>
  <si>
    <t>Tiểu Dự án 3: Hỗ trợ phát triển sản xuất, giáo dục đào tạo và dạy nghề các huyện nghèo</t>
  </si>
  <si>
    <t>Dự án Hỗ trợ đầu tư CSHT các xã ĐBKK, xã biên giới, xã an toàn khu, các thôn, bản ĐBKK</t>
  </si>
  <si>
    <t>Vốn sự nghiệp hỗ trợ phát triển sản xuất</t>
  </si>
  <si>
    <t>DỰ ÁN 1: CHƯƠNG TRÌNH 30A</t>
  </si>
  <si>
    <t>DỰ ÁN 3: DỰ ÁN NHÂN RỘNG MÔ HÌNH GIẢM NGHÈO</t>
  </si>
  <si>
    <t>DỰ ÁN 4: NÂNG CAO NĂNG LỰC TRUYỀN THÔNG VÀ GIÁM SÁT ĐÁNH GIÁ CHƯƠNG TRÌNH GIẢM NGHÈO</t>
  </si>
  <si>
    <t>HSSV</t>
  </si>
  <si>
    <t>Phụ lục</t>
  </si>
  <si>
    <t>Thực hiện NQ 119</t>
  </si>
  <si>
    <t>Tổng GĐ 11-14</t>
  </si>
  <si>
    <t>KẾT QUẢ THỰC HIỆN CÁC CHƯƠNG TRÌNH, CHÍNH SÁCH GIẢM NGHÈO GĐ 2011-2014, KH 2015</t>
  </si>
  <si>
    <t>DỰ ÁN 2: CHƯƠNG TRÌNH 135 (bao gồm vốn CT 135 giai đoạn II năm 2011)</t>
  </si>
  <si>
    <t>Tiểu dự án 1: Hỗ trợ đầu tư cơ sở hạ tầng các huyện nghèo 30a, 30b (bao gồm vốn thuộc CT 30a năm 20101)</t>
  </si>
  <si>
    <t>Số người mắc bệnh hiểm nghèo được hỗ trợ một phần chi phú theo Quyết định số 14</t>
  </si>
  <si>
    <t>Trong đó:</t>
  </si>
  <si>
    <t>Lao động thuộc hộ nghèo</t>
  </si>
  <si>
    <t>Lao động thuộc hộ cận nghèo</t>
  </si>
  <si>
    <t>10=8+9</t>
  </si>
  <si>
    <t>Vốn sự nghiệp hỗ trợ phát triển sản xuất và Duy tu bảo dưỡng công trình</t>
  </si>
  <si>
    <t xml:space="preserve">Chính sách hỗ trợ đầu tư CSHT các huyện có tỷ lệ nghèo cao chưa hưởng cơ chế đầu tư theo NQ 30a quy định tại Nghị quyết số 55/2012/NQ-HĐND (Chương trình 30c) </t>
  </si>
  <si>
    <t>Chính sách khuyến khích thoát nghèo bền vững theo NQ 119/2014/NQ-HĐND và QĐ 2813/QĐ-UBND của UBND tỉnh</t>
  </si>
  <si>
    <t>- Trong đó hỗ trợ xây dựng và sửa chữa nhà ở</t>
  </si>
  <si>
    <t>Số nhà</t>
  </si>
  <si>
    <t>Năm 2014</t>
  </si>
  <si>
    <t>Giai đoạn 2011-2015</t>
  </si>
  <si>
    <t>Trong đó công trình khởi công mới</t>
  </si>
  <si>
    <t>Tiểu dự án 1: Hỗ trợ đầu tư cơ sở hạ tầng các huyện nghèo 30a, 30b (bao gồm vốn thuộc CT 30a năm 2011)</t>
  </si>
  <si>
    <t>Chính sách hỗ trợ hộ nghèo về nhà ở theo QĐ 167</t>
  </si>
  <si>
    <t>XIII</t>
  </si>
  <si>
    <t>1.1</t>
  </si>
  <si>
    <t>1.2</t>
  </si>
  <si>
    <t>1.3</t>
  </si>
  <si>
    <t>2.1</t>
  </si>
  <si>
    <t>2.2</t>
  </si>
  <si>
    <t>KẾT QUẢ THỰC HIỆN CÁC CHƯƠNG TRÌNH, CHÍNH SÁCH, DỰ ÁN GIẢM NGHÈO GIAI ĐOẠN 2011-2015</t>
  </si>
  <si>
    <t>Ước KH 2015</t>
  </si>
  <si>
    <t xml:space="preserve"> + Số hộ nghèo tham gia</t>
  </si>
  <si>
    <t>Mô hình/dự án</t>
  </si>
  <si>
    <t xml:space="preserve"> + Số mô hình đầu tư</t>
  </si>
  <si>
    <t>CÁC CHƯƠNG TRÌNH, CHÍNH SÁCH ĐẶC THÙ CỦA TỈNH QUẢNG NAM BAN HÀNH</t>
  </si>
  <si>
    <t>Phụ lục 4</t>
  </si>
  <si>
    <r>
      <t>(Kèm</t>
    </r>
    <r>
      <rPr>
        <i/>
        <sz val="12"/>
        <rFont val="Times New Roman"/>
        <family val="1"/>
      </rPr>
      <t xml:space="preserve"> theo Báo cáo số  91 /BC-UBND ngày  30  tháng  6  năm 2015 của Ủy ban nhân dân tỉnh Quảng Nam)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</si>
</sst>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3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justify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49" fontId="5" fillId="0" borderId="12" xfId="0" applyNumberFormat="1" applyFont="1" applyBorder="1" applyAlignment="1">
      <alignment horizontal="justify" vertical="center"/>
    </xf>
    <xf numFmtId="49" fontId="4" fillId="0" borderId="12" xfId="0" applyNumberFormat="1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justify" wrapText="1"/>
    </xf>
    <xf numFmtId="3" fontId="6" fillId="0" borderId="10" xfId="0" applyNumberFormat="1" applyFont="1" applyBorder="1" applyAlignment="1">
      <alignment horizontal="right" vertical="justify" wrapText="1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justify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9" fontId="13" fillId="0" borderId="12" xfId="0" applyNumberFormat="1" applyFont="1" applyBorder="1" applyAlignment="1">
      <alignment horizontal="justify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justify" vertic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right" vertical="justify" wrapText="1"/>
    </xf>
    <xf numFmtId="3" fontId="12" fillId="0" borderId="10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justify" wrapText="1"/>
    </xf>
    <xf numFmtId="3" fontId="11" fillId="0" borderId="10" xfId="0" applyNumberFormat="1" applyFont="1" applyBorder="1" applyAlignment="1">
      <alignment horizontal="right" vertical="justify" wrapText="1"/>
    </xf>
    <xf numFmtId="3" fontId="11" fillId="0" borderId="10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ySplit="6" topLeftCell="BM39" activePane="bottomLeft" state="frozen"/>
      <selection pane="topLeft" activeCell="A1" sqref="A1"/>
      <selection pane="bottomLeft" activeCell="A3" sqref="A3:I3"/>
    </sheetView>
  </sheetViews>
  <sheetFormatPr defaultColWidth="9.00390625" defaultRowHeight="15.75"/>
  <cols>
    <col min="1" max="1" width="4.75390625" style="25" customWidth="1"/>
    <col min="2" max="2" width="46.00390625" style="2" customWidth="1"/>
    <col min="3" max="3" width="11.75390625" style="2" customWidth="1"/>
    <col min="4" max="4" width="8.75390625" style="2" customWidth="1"/>
    <col min="5" max="5" width="9.75390625" style="2" customWidth="1"/>
    <col min="6" max="6" width="9.50390625" style="2" customWidth="1"/>
    <col min="7" max="7" width="9.125" style="1" customWidth="1"/>
    <col min="8" max="8" width="7.75390625" style="1" customWidth="1"/>
    <col min="9" max="9" width="7.625" style="2" customWidth="1"/>
    <col min="10" max="16384" width="9.00390625" style="2" customWidth="1"/>
  </cols>
  <sheetData>
    <row r="1" spans="1:8" ht="16.5" customHeight="1">
      <c r="A1" s="71" t="s">
        <v>152</v>
      </c>
      <c r="B1" s="71"/>
      <c r="C1" s="71"/>
      <c r="D1" s="71"/>
      <c r="E1" s="71"/>
      <c r="F1" s="71"/>
      <c r="G1" s="71"/>
      <c r="H1" s="71"/>
    </row>
    <row r="2" spans="1:9" ht="15.75">
      <c r="A2" s="74" t="s">
        <v>146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75" t="s">
        <v>153</v>
      </c>
      <c r="B3" s="73"/>
      <c r="C3" s="73"/>
      <c r="D3" s="73"/>
      <c r="E3" s="73"/>
      <c r="F3" s="73"/>
      <c r="G3" s="73"/>
      <c r="H3" s="73"/>
      <c r="I3" s="73"/>
    </row>
    <row r="4" spans="1:8" ht="15.75">
      <c r="A4" s="72"/>
      <c r="B4" s="72"/>
      <c r="C4" s="72"/>
      <c r="D4" s="72"/>
      <c r="E4" s="72"/>
      <c r="F4" s="72"/>
      <c r="G4" s="73"/>
      <c r="H4" s="45"/>
    </row>
    <row r="5" spans="1:9" s="5" customFormat="1" ht="24">
      <c r="A5" s="3" t="s">
        <v>0</v>
      </c>
      <c r="B5" s="13" t="s">
        <v>32</v>
      </c>
      <c r="C5" s="3" t="s">
        <v>1</v>
      </c>
      <c r="D5" s="4" t="s">
        <v>62</v>
      </c>
      <c r="E5" s="4" t="s">
        <v>63</v>
      </c>
      <c r="F5" s="3" t="s">
        <v>64</v>
      </c>
      <c r="G5" s="3" t="s">
        <v>135</v>
      </c>
      <c r="H5" s="3" t="s">
        <v>147</v>
      </c>
      <c r="I5" s="3" t="s">
        <v>136</v>
      </c>
    </row>
    <row r="6" spans="1:9" s="5" customFormat="1" ht="12">
      <c r="A6" s="3">
        <v>1</v>
      </c>
      <c r="B6" s="13">
        <v>2</v>
      </c>
      <c r="C6" s="3">
        <v>3</v>
      </c>
      <c r="D6" s="13">
        <v>4</v>
      </c>
      <c r="E6" s="3">
        <v>5</v>
      </c>
      <c r="F6" s="13">
        <v>6</v>
      </c>
      <c r="G6" s="3">
        <v>7</v>
      </c>
      <c r="H6" s="3">
        <v>9</v>
      </c>
      <c r="I6" s="3" t="s">
        <v>129</v>
      </c>
    </row>
    <row r="7" spans="1:10" s="8" customFormat="1" ht="12">
      <c r="A7" s="3"/>
      <c r="B7" s="14" t="s">
        <v>61</v>
      </c>
      <c r="C7" s="6" t="s">
        <v>5</v>
      </c>
      <c r="D7" s="7">
        <f>D8+D70+D95</f>
        <v>1384014.24</v>
      </c>
      <c r="E7" s="7">
        <f>E8+E70+E95</f>
        <v>1522020.424</v>
      </c>
      <c r="F7" s="7">
        <f>F8+F70+F95</f>
        <v>1555310.1600000001</v>
      </c>
      <c r="G7" s="7">
        <f>G8+G70+G95</f>
        <v>1693142.84</v>
      </c>
      <c r="H7" s="7">
        <f>H8+H70+H95</f>
        <v>1028970.9105609065</v>
      </c>
      <c r="I7" s="7">
        <f>H7+G7+F7+E7+D7</f>
        <v>7183458.574560907</v>
      </c>
      <c r="J7" s="9"/>
    </row>
    <row r="8" spans="1:10" s="8" customFormat="1" ht="24">
      <c r="A8" s="3" t="s">
        <v>10</v>
      </c>
      <c r="B8" s="15" t="s">
        <v>74</v>
      </c>
      <c r="C8" s="6" t="s">
        <v>5</v>
      </c>
      <c r="D8" s="7">
        <f>D9+D24</f>
        <v>1249091.24</v>
      </c>
      <c r="E8" s="7">
        <f>E9+E24</f>
        <v>1296798.52</v>
      </c>
      <c r="F8" s="7">
        <f>F9+F24</f>
        <v>1339416.84</v>
      </c>
      <c r="G8" s="7">
        <f>G9+G24</f>
        <v>1445098.84</v>
      </c>
      <c r="H8" s="7">
        <f>H9+H24</f>
        <v>773703.7813</v>
      </c>
      <c r="I8" s="7">
        <f aca="true" t="shared" si="0" ref="I8:I67">H8+G8+F8+E8+D8</f>
        <v>6104109.2213</v>
      </c>
      <c r="J8" s="9"/>
    </row>
    <row r="9" spans="1:9" s="8" customFormat="1" ht="24">
      <c r="A9" s="3" t="s">
        <v>95</v>
      </c>
      <c r="B9" s="15" t="s">
        <v>111</v>
      </c>
      <c r="C9" s="6" t="s">
        <v>5</v>
      </c>
      <c r="D9" s="7">
        <f>D10+D16+D20+D23</f>
        <v>267624</v>
      </c>
      <c r="E9" s="7">
        <f>E10+E16+E20+E23</f>
        <v>233047</v>
      </c>
      <c r="F9" s="7">
        <f>F10+F16+F20+F23</f>
        <v>227546</v>
      </c>
      <c r="G9" s="7">
        <f>G10+G16+G20+G23</f>
        <v>311873</v>
      </c>
      <c r="H9" s="7">
        <f>H10+H16+H20+H23</f>
        <v>318583</v>
      </c>
      <c r="I9" s="7">
        <f t="shared" si="0"/>
        <v>1358673</v>
      </c>
    </row>
    <row r="10" spans="1:10" s="8" customFormat="1" ht="24.75" customHeight="1">
      <c r="A10" s="3">
        <v>1</v>
      </c>
      <c r="B10" s="15" t="s">
        <v>115</v>
      </c>
      <c r="C10" s="6" t="s">
        <v>5</v>
      </c>
      <c r="D10" s="7">
        <f>D11+D13+D15</f>
        <v>177900</v>
      </c>
      <c r="E10" s="7">
        <f>E11+E13+E15</f>
        <v>169490</v>
      </c>
      <c r="F10" s="7">
        <f>F11+F13+F15</f>
        <v>151328</v>
      </c>
      <c r="G10" s="7">
        <f>G11+G13+G15</f>
        <v>185890</v>
      </c>
      <c r="H10" s="7">
        <f>H11+H13+H15</f>
        <v>191907</v>
      </c>
      <c r="I10" s="7">
        <f t="shared" si="0"/>
        <v>876515</v>
      </c>
      <c r="J10" s="54"/>
    </row>
    <row r="11" spans="1:10" s="8" customFormat="1" ht="24">
      <c r="A11" s="3" t="s">
        <v>141</v>
      </c>
      <c r="B11" s="20" t="s">
        <v>138</v>
      </c>
      <c r="C11" s="6" t="s">
        <v>5</v>
      </c>
      <c r="D11" s="7">
        <v>143000</v>
      </c>
      <c r="E11" s="7">
        <v>127500</v>
      </c>
      <c r="F11" s="7">
        <v>109395</v>
      </c>
      <c r="G11" s="7">
        <f>95240+36000</f>
        <v>131240</v>
      </c>
      <c r="H11" s="7">
        <v>131120</v>
      </c>
      <c r="I11" s="7">
        <f t="shared" si="0"/>
        <v>642255</v>
      </c>
      <c r="J11" s="9"/>
    </row>
    <row r="12" spans="1:10" s="8" customFormat="1" ht="12">
      <c r="A12" s="25"/>
      <c r="B12" s="17" t="s">
        <v>26</v>
      </c>
      <c r="C12" s="10" t="s">
        <v>24</v>
      </c>
      <c r="D12" s="11">
        <v>76</v>
      </c>
      <c r="E12" s="11">
        <v>130</v>
      </c>
      <c r="F12" s="11">
        <v>108</v>
      </c>
      <c r="G12" s="11">
        <v>103</v>
      </c>
      <c r="H12" s="50">
        <f>93+16</f>
        <v>109</v>
      </c>
      <c r="I12" s="7">
        <f t="shared" si="0"/>
        <v>526</v>
      </c>
      <c r="J12" s="9"/>
    </row>
    <row r="13" spans="1:10" s="8" customFormat="1" ht="24">
      <c r="A13" s="3" t="s">
        <v>142</v>
      </c>
      <c r="B13" s="21" t="s">
        <v>28</v>
      </c>
      <c r="C13" s="6" t="s">
        <v>5</v>
      </c>
      <c r="D13" s="7">
        <f>21000-2800</f>
        <v>18200</v>
      </c>
      <c r="E13" s="7">
        <v>21000</v>
      </c>
      <c r="F13" s="7">
        <v>19566</v>
      </c>
      <c r="G13" s="7">
        <v>19471</v>
      </c>
      <c r="H13" s="7">
        <v>20471</v>
      </c>
      <c r="I13" s="7">
        <f t="shared" si="0"/>
        <v>98708</v>
      </c>
      <c r="J13" s="9"/>
    </row>
    <row r="14" spans="1:10" s="8" customFormat="1" ht="12">
      <c r="A14" s="3"/>
      <c r="B14" s="17" t="s">
        <v>26</v>
      </c>
      <c r="C14" s="10" t="s">
        <v>24</v>
      </c>
      <c r="D14" s="7">
        <v>29</v>
      </c>
      <c r="E14" s="7">
        <v>31</v>
      </c>
      <c r="F14" s="7">
        <v>29</v>
      </c>
      <c r="G14" s="7">
        <v>28</v>
      </c>
      <c r="H14" s="7">
        <v>57</v>
      </c>
      <c r="I14" s="7">
        <f t="shared" si="0"/>
        <v>174</v>
      </c>
      <c r="J14" s="9"/>
    </row>
    <row r="15" spans="1:10" s="8" customFormat="1" ht="24">
      <c r="A15" s="3" t="s">
        <v>143</v>
      </c>
      <c r="B15" s="20" t="s">
        <v>112</v>
      </c>
      <c r="C15" s="6" t="s">
        <v>5</v>
      </c>
      <c r="D15" s="7">
        <v>16700</v>
      </c>
      <c r="E15" s="7">
        <v>20990</v>
      </c>
      <c r="F15" s="7">
        <v>22367</v>
      </c>
      <c r="G15" s="7">
        <v>35179</v>
      </c>
      <c r="H15" s="7">
        <v>40316</v>
      </c>
      <c r="I15" s="7">
        <f t="shared" si="0"/>
        <v>135552</v>
      </c>
      <c r="J15" s="9"/>
    </row>
    <row r="16" spans="1:11" s="8" customFormat="1" ht="24">
      <c r="A16" s="3">
        <v>2</v>
      </c>
      <c r="B16" s="15" t="s">
        <v>123</v>
      </c>
      <c r="C16" s="6" t="s">
        <v>5</v>
      </c>
      <c r="D16" s="7">
        <f>D17+D19</f>
        <v>87061</v>
      </c>
      <c r="E16" s="7">
        <f>E17+E19</f>
        <v>61000</v>
      </c>
      <c r="F16" s="7">
        <f>F17+F19</f>
        <v>74400</v>
      </c>
      <c r="G16" s="7">
        <f>G17+G19</f>
        <v>125046</v>
      </c>
      <c r="H16" s="7">
        <v>125046</v>
      </c>
      <c r="I16" s="7">
        <f t="shared" si="0"/>
        <v>472553</v>
      </c>
      <c r="J16" s="9"/>
      <c r="K16" s="9"/>
    </row>
    <row r="17" spans="1:11" s="8" customFormat="1" ht="24">
      <c r="A17" s="25" t="s">
        <v>144</v>
      </c>
      <c r="B17" s="17" t="s">
        <v>113</v>
      </c>
      <c r="C17" s="10" t="s">
        <v>5</v>
      </c>
      <c r="D17" s="11">
        <v>61000</v>
      </c>
      <c r="E17" s="11">
        <v>61000</v>
      </c>
      <c r="F17" s="11">
        <v>74400</v>
      </c>
      <c r="G17" s="11">
        <v>92000</v>
      </c>
      <c r="H17" s="11">
        <f>H16-H19</f>
        <v>92000</v>
      </c>
      <c r="I17" s="7">
        <f t="shared" si="0"/>
        <v>380400</v>
      </c>
      <c r="K17" s="9"/>
    </row>
    <row r="18" spans="1:11" s="8" customFormat="1" ht="12">
      <c r="A18" s="25"/>
      <c r="B18" s="17" t="s">
        <v>26</v>
      </c>
      <c r="C18" s="10" t="s">
        <v>24</v>
      </c>
      <c r="D18" s="11">
        <v>96</v>
      </c>
      <c r="E18" s="11">
        <v>127</v>
      </c>
      <c r="F18" s="11">
        <v>122</v>
      </c>
      <c r="G18" s="11">
        <v>140</v>
      </c>
      <c r="H18" s="11">
        <v>150</v>
      </c>
      <c r="I18" s="7">
        <f t="shared" si="0"/>
        <v>635</v>
      </c>
      <c r="J18" s="9"/>
      <c r="K18" s="9"/>
    </row>
    <row r="19" spans="1:9" s="8" customFormat="1" ht="12">
      <c r="A19" s="25" t="s">
        <v>145</v>
      </c>
      <c r="B19" s="17" t="s">
        <v>130</v>
      </c>
      <c r="C19" s="10"/>
      <c r="D19" s="11">
        <f>87061-D17</f>
        <v>26061</v>
      </c>
      <c r="E19" s="11">
        <v>0</v>
      </c>
      <c r="F19" s="11">
        <v>0</v>
      </c>
      <c r="G19" s="11">
        <v>33046</v>
      </c>
      <c r="H19" s="11">
        <v>33046</v>
      </c>
      <c r="I19" s="7">
        <f t="shared" si="0"/>
        <v>92153</v>
      </c>
    </row>
    <row r="20" spans="1:9" s="57" customFormat="1" ht="12">
      <c r="A20" s="51">
        <v>3</v>
      </c>
      <c r="B20" s="55" t="s">
        <v>116</v>
      </c>
      <c r="C20" s="56" t="s">
        <v>5</v>
      </c>
      <c r="D20" s="52">
        <v>1000</v>
      </c>
      <c r="E20" s="52">
        <v>1000</v>
      </c>
      <c r="F20" s="52">
        <v>1000</v>
      </c>
      <c r="G20" s="52">
        <v>500</v>
      </c>
      <c r="H20" s="52">
        <v>1000</v>
      </c>
      <c r="I20" s="52">
        <f t="shared" si="0"/>
        <v>4500</v>
      </c>
    </row>
    <row r="21" spans="1:9" s="57" customFormat="1" ht="12">
      <c r="A21" s="58"/>
      <c r="B21" s="59" t="s">
        <v>150</v>
      </c>
      <c r="C21" s="60" t="s">
        <v>149</v>
      </c>
      <c r="D21" s="53">
        <v>2</v>
      </c>
      <c r="E21" s="53">
        <v>2</v>
      </c>
      <c r="F21" s="53">
        <v>2</v>
      </c>
      <c r="G21" s="53">
        <v>1</v>
      </c>
      <c r="H21" s="53">
        <v>2</v>
      </c>
      <c r="I21" s="52">
        <f t="shared" si="0"/>
        <v>9</v>
      </c>
    </row>
    <row r="22" spans="1:9" s="57" customFormat="1" ht="12">
      <c r="A22" s="58"/>
      <c r="B22" s="59" t="s">
        <v>148</v>
      </c>
      <c r="C22" s="60" t="s">
        <v>15</v>
      </c>
      <c r="D22" s="53">
        <v>140</v>
      </c>
      <c r="E22" s="53">
        <v>125</v>
      </c>
      <c r="F22" s="53">
        <v>63</v>
      </c>
      <c r="G22" s="53">
        <v>50</v>
      </c>
      <c r="H22" s="53">
        <v>56</v>
      </c>
      <c r="I22" s="52">
        <f t="shared" si="0"/>
        <v>434</v>
      </c>
    </row>
    <row r="23" spans="1:9" s="8" customFormat="1" ht="24">
      <c r="A23" s="3">
        <v>4</v>
      </c>
      <c r="B23" s="21" t="s">
        <v>117</v>
      </c>
      <c r="C23" s="6" t="s">
        <v>5</v>
      </c>
      <c r="D23" s="7">
        <v>1663</v>
      </c>
      <c r="E23" s="7">
        <v>1557</v>
      </c>
      <c r="F23" s="7">
        <v>818</v>
      </c>
      <c r="G23" s="7">
        <v>437</v>
      </c>
      <c r="H23" s="7">
        <v>630</v>
      </c>
      <c r="I23" s="7">
        <f t="shared" si="0"/>
        <v>5105</v>
      </c>
    </row>
    <row r="24" spans="1:9" s="8" customFormat="1" ht="12">
      <c r="A24" s="3" t="s">
        <v>96</v>
      </c>
      <c r="B24" s="20" t="s">
        <v>97</v>
      </c>
      <c r="C24" s="6" t="s">
        <v>5</v>
      </c>
      <c r="D24" s="7">
        <f>D25+D30+D32+D35+D38+D39+D40+D49+D55+D57+D61+D63+D64</f>
        <v>981467.24</v>
      </c>
      <c r="E24" s="7">
        <f>E25+E30+E32+E35+E38+E39+E40+E49+E55+E57+E61+E63+E64</f>
        <v>1063751.52</v>
      </c>
      <c r="F24" s="7">
        <f>F25+F30+F32+F35+F38+F39+F40+F49+F55+F57+F61+F63+F64</f>
        <v>1111870.84</v>
      </c>
      <c r="G24" s="7">
        <f>G25+G30+G32+G35+G38+G39+G40+G49+G55+G57+G61+G63+G64</f>
        <v>1133225.84</v>
      </c>
      <c r="H24" s="7">
        <f>H25+H30+H32+H35+H38+H39+H40+H49+H55+H57+H61+H63+H64</f>
        <v>455120.78130000003</v>
      </c>
      <c r="I24" s="7">
        <f t="shared" si="0"/>
        <v>4745436.2213</v>
      </c>
    </row>
    <row r="25" spans="1:9" s="8" customFormat="1" ht="19.5" customHeight="1">
      <c r="A25" s="3" t="s">
        <v>2</v>
      </c>
      <c r="B25" s="21" t="s">
        <v>34</v>
      </c>
      <c r="C25" s="6" t="s">
        <v>5</v>
      </c>
      <c r="D25" s="7">
        <v>11800</v>
      </c>
      <c r="E25" s="7">
        <v>7500</v>
      </c>
      <c r="F25" s="7">
        <v>7500</v>
      </c>
      <c r="G25" s="11">
        <v>4000</v>
      </c>
      <c r="H25" s="11">
        <v>1800</v>
      </c>
      <c r="I25" s="7">
        <f>H25+G25+F25+E25+D25</f>
        <v>32600</v>
      </c>
    </row>
    <row r="26" spans="1:10" s="8" customFormat="1" ht="12">
      <c r="A26" s="25"/>
      <c r="B26" s="17" t="s">
        <v>35</v>
      </c>
      <c r="C26" s="10" t="s">
        <v>3</v>
      </c>
      <c r="D26" s="11">
        <v>6383</v>
      </c>
      <c r="E26" s="11">
        <v>2302</v>
      </c>
      <c r="F26" s="7">
        <v>10028</v>
      </c>
      <c r="G26" s="11">
        <v>6662</v>
      </c>
      <c r="H26" s="11"/>
      <c r="I26" s="7">
        <f>H26+G26+F26+E26+D26</f>
        <v>25375</v>
      </c>
      <c r="J26" s="9"/>
    </row>
    <row r="27" spans="1:10" s="8" customFormat="1" ht="12">
      <c r="A27" s="25"/>
      <c r="B27" s="17" t="s">
        <v>126</v>
      </c>
      <c r="C27" s="10"/>
      <c r="D27" s="11"/>
      <c r="E27" s="11"/>
      <c r="F27" s="7"/>
      <c r="G27" s="11"/>
      <c r="H27" s="11"/>
      <c r="I27" s="7">
        <f t="shared" si="0"/>
        <v>0</v>
      </c>
      <c r="J27" s="9"/>
    </row>
    <row r="28" spans="1:10" s="8" customFormat="1" ht="12">
      <c r="A28" s="25"/>
      <c r="B28" s="17" t="s">
        <v>127</v>
      </c>
      <c r="C28" s="10"/>
      <c r="D28" s="11">
        <v>420</v>
      </c>
      <c r="E28" s="11">
        <v>388</v>
      </c>
      <c r="F28" s="7">
        <v>1763</v>
      </c>
      <c r="G28" s="11">
        <v>1631</v>
      </c>
      <c r="H28" s="11">
        <v>1600</v>
      </c>
      <c r="I28" s="7">
        <f>H28+G28+F28+E28+D28</f>
        <v>5802</v>
      </c>
      <c r="J28" s="9"/>
    </row>
    <row r="29" spans="1:10" s="8" customFormat="1" ht="12">
      <c r="A29" s="25"/>
      <c r="B29" s="17" t="s">
        <v>128</v>
      </c>
      <c r="C29" s="10"/>
      <c r="D29" s="11">
        <v>250</v>
      </c>
      <c r="E29" s="11">
        <v>208</v>
      </c>
      <c r="F29" s="7">
        <v>546</v>
      </c>
      <c r="G29" s="11">
        <v>411</v>
      </c>
      <c r="H29" s="11">
        <v>500</v>
      </c>
      <c r="I29" s="7">
        <f t="shared" si="0"/>
        <v>1915</v>
      </c>
      <c r="J29" s="9"/>
    </row>
    <row r="30" spans="1:9" s="8" customFormat="1" ht="12">
      <c r="A30" s="3" t="s">
        <v>6</v>
      </c>
      <c r="B30" s="21" t="s">
        <v>36</v>
      </c>
      <c r="C30" s="6"/>
      <c r="D30" s="7"/>
      <c r="E30" s="7"/>
      <c r="F30" s="7"/>
      <c r="G30" s="11">
        <f>+D30+E30+F30</f>
        <v>0</v>
      </c>
      <c r="H30" s="11"/>
      <c r="I30" s="7">
        <f t="shared" si="0"/>
        <v>0</v>
      </c>
    </row>
    <row r="31" spans="1:9" s="8" customFormat="1" ht="12">
      <c r="A31" s="3"/>
      <c r="B31" s="17" t="s">
        <v>37</v>
      </c>
      <c r="C31" s="10" t="s">
        <v>3</v>
      </c>
      <c r="D31" s="11">
        <v>400</v>
      </c>
      <c r="E31" s="11">
        <v>120</v>
      </c>
      <c r="F31" s="7">
        <v>126</v>
      </c>
      <c r="G31" s="11">
        <v>200</v>
      </c>
      <c r="H31" s="11">
        <v>104</v>
      </c>
      <c r="I31" s="7">
        <f t="shared" si="0"/>
        <v>950</v>
      </c>
    </row>
    <row r="32" spans="1:9" s="8" customFormat="1" ht="12">
      <c r="A32" s="3" t="s">
        <v>33</v>
      </c>
      <c r="B32" s="21" t="s">
        <v>41</v>
      </c>
      <c r="C32" s="6"/>
      <c r="D32" s="7">
        <f>D33+0</f>
        <v>667608</v>
      </c>
      <c r="E32" s="7">
        <f>E33+0</f>
        <v>609599</v>
      </c>
      <c r="F32" s="7">
        <f>F33+0</f>
        <v>680289</v>
      </c>
      <c r="G32" s="7">
        <f>G33+0</f>
        <v>719361</v>
      </c>
      <c r="H32" s="7">
        <f>H33+0</f>
        <v>220000</v>
      </c>
      <c r="I32" s="7">
        <f t="shared" si="0"/>
        <v>2896857</v>
      </c>
    </row>
    <row r="33" spans="1:9" s="8" customFormat="1" ht="12">
      <c r="A33" s="26"/>
      <c r="B33" s="18" t="s">
        <v>65</v>
      </c>
      <c r="C33" s="10" t="s">
        <v>5</v>
      </c>
      <c r="D33" s="11">
        <v>667608</v>
      </c>
      <c r="E33" s="11">
        <v>609599</v>
      </c>
      <c r="F33" s="11">
        <v>680289</v>
      </c>
      <c r="G33" s="11">
        <v>719361</v>
      </c>
      <c r="H33" s="11">
        <v>220000</v>
      </c>
      <c r="I33" s="7">
        <f t="shared" si="0"/>
        <v>2896857</v>
      </c>
    </row>
    <row r="34" spans="1:9" s="8" customFormat="1" ht="12">
      <c r="A34" s="26"/>
      <c r="B34" s="18" t="s">
        <v>66</v>
      </c>
      <c r="C34" s="10" t="s">
        <v>15</v>
      </c>
      <c r="D34" s="11">
        <v>65843</v>
      </c>
      <c r="E34" s="11">
        <v>38218</v>
      </c>
      <c r="F34" s="11">
        <v>36361</v>
      </c>
      <c r="G34" s="11">
        <v>26585</v>
      </c>
      <c r="H34" s="11">
        <v>10000</v>
      </c>
      <c r="I34" s="7">
        <f t="shared" si="0"/>
        <v>177007</v>
      </c>
    </row>
    <row r="35" spans="1:9" s="8" customFormat="1" ht="12">
      <c r="A35" s="3" t="s">
        <v>75</v>
      </c>
      <c r="B35" s="22" t="s">
        <v>94</v>
      </c>
      <c r="C35" s="6" t="s">
        <v>5</v>
      </c>
      <c r="D35" s="7"/>
      <c r="E35" s="7"/>
      <c r="F35" s="7"/>
      <c r="G35" s="7">
        <f>G36+G37</f>
        <v>24745</v>
      </c>
      <c r="H35" s="7"/>
      <c r="I35" s="7">
        <f t="shared" si="0"/>
        <v>24745</v>
      </c>
    </row>
    <row r="36" spans="1:9" s="8" customFormat="1" ht="12">
      <c r="A36" s="3"/>
      <c r="B36" s="17" t="s">
        <v>69</v>
      </c>
      <c r="C36" s="10" t="s">
        <v>5</v>
      </c>
      <c r="D36" s="11"/>
      <c r="E36" s="11"/>
      <c r="F36" s="7"/>
      <c r="G36" s="11">
        <v>21395</v>
      </c>
      <c r="H36" s="11"/>
      <c r="I36" s="7">
        <f t="shared" si="0"/>
        <v>21395</v>
      </c>
    </row>
    <row r="37" spans="1:9" s="8" customFormat="1" ht="12">
      <c r="A37" s="3"/>
      <c r="B37" s="17" t="s">
        <v>70</v>
      </c>
      <c r="C37" s="10" t="s">
        <v>5</v>
      </c>
      <c r="D37" s="11"/>
      <c r="E37" s="11"/>
      <c r="F37" s="7"/>
      <c r="G37" s="11">
        <v>3350</v>
      </c>
      <c r="H37" s="11"/>
      <c r="I37" s="7">
        <f t="shared" si="0"/>
        <v>3350</v>
      </c>
    </row>
    <row r="38" spans="1:9" s="8" customFormat="1" ht="24">
      <c r="A38" s="3" t="s">
        <v>72</v>
      </c>
      <c r="B38" s="15" t="s">
        <v>29</v>
      </c>
      <c r="C38" s="6" t="s">
        <v>5</v>
      </c>
      <c r="D38" s="7">
        <v>5000</v>
      </c>
      <c r="E38" s="7">
        <v>4000</v>
      </c>
      <c r="F38" s="7">
        <v>5520</v>
      </c>
      <c r="G38" s="7">
        <v>9500</v>
      </c>
      <c r="H38" s="7">
        <v>10000</v>
      </c>
      <c r="I38" s="7">
        <f t="shared" si="0"/>
        <v>34020</v>
      </c>
    </row>
    <row r="39" spans="1:9" s="8" customFormat="1" ht="24">
      <c r="A39" s="3" t="s">
        <v>92</v>
      </c>
      <c r="B39" s="21" t="s">
        <v>67</v>
      </c>
      <c r="C39" s="6" t="s">
        <v>5</v>
      </c>
      <c r="D39" s="7">
        <v>17000</v>
      </c>
      <c r="E39" s="7">
        <v>20000</v>
      </c>
      <c r="F39" s="7">
        <v>0</v>
      </c>
      <c r="G39" s="7">
        <v>13000</v>
      </c>
      <c r="H39" s="7">
        <v>15000</v>
      </c>
      <c r="I39" s="7">
        <f t="shared" si="0"/>
        <v>65000</v>
      </c>
    </row>
    <row r="40" spans="1:9" s="8" customFormat="1" ht="12">
      <c r="A40" s="3" t="s">
        <v>93</v>
      </c>
      <c r="B40" s="21" t="s">
        <v>30</v>
      </c>
      <c r="C40" s="6" t="s">
        <v>5</v>
      </c>
      <c r="D40" s="7">
        <f>D41+D47+D48</f>
        <v>21500</v>
      </c>
      <c r="E40" s="7">
        <f>E41+E47+E48</f>
        <v>158197</v>
      </c>
      <c r="F40" s="7">
        <f>F41+F47+F48</f>
        <v>186403</v>
      </c>
      <c r="G40" s="7">
        <f>G41+G47+G48</f>
        <v>149185</v>
      </c>
      <c r="H40" s="7"/>
      <c r="I40" s="7">
        <f t="shared" si="0"/>
        <v>515285</v>
      </c>
    </row>
    <row r="41" spans="1:9" s="8" customFormat="1" ht="12">
      <c r="A41" s="3">
        <v>1</v>
      </c>
      <c r="B41" s="21" t="s">
        <v>40</v>
      </c>
      <c r="C41" s="6" t="s">
        <v>5</v>
      </c>
      <c r="D41" s="7">
        <v>0</v>
      </c>
      <c r="E41" s="7">
        <v>135431</v>
      </c>
      <c r="F41" s="7">
        <f>F44+F46</f>
        <v>163163</v>
      </c>
      <c r="G41" s="7">
        <f>G44+G46</f>
        <v>113112</v>
      </c>
      <c r="H41" s="7">
        <f>H44+H46</f>
        <v>110000</v>
      </c>
      <c r="I41" s="7">
        <f t="shared" si="0"/>
        <v>521706</v>
      </c>
    </row>
    <row r="42" spans="1:9" s="8" customFormat="1" ht="12">
      <c r="A42" s="25"/>
      <c r="B42" s="17" t="s">
        <v>85</v>
      </c>
      <c r="C42" s="10" t="s">
        <v>3</v>
      </c>
      <c r="D42" s="11"/>
      <c r="E42" s="11"/>
      <c r="F42" s="11"/>
      <c r="G42" s="11"/>
      <c r="H42" s="11"/>
      <c r="I42" s="7">
        <f t="shared" si="0"/>
        <v>0</v>
      </c>
    </row>
    <row r="43" spans="1:9" s="8" customFormat="1" ht="12">
      <c r="A43" s="25">
        <v>1.1</v>
      </c>
      <c r="B43" s="17" t="s">
        <v>84</v>
      </c>
      <c r="C43" s="10" t="s">
        <v>3</v>
      </c>
      <c r="D43" s="11"/>
      <c r="E43" s="11"/>
      <c r="F43" s="11"/>
      <c r="G43" s="11"/>
      <c r="H43" s="11"/>
      <c r="I43" s="7">
        <f t="shared" si="0"/>
        <v>0</v>
      </c>
    </row>
    <row r="44" spans="1:9" s="8" customFormat="1" ht="12">
      <c r="A44" s="25"/>
      <c r="B44" s="17" t="s">
        <v>31</v>
      </c>
      <c r="C44" s="10" t="s">
        <v>5</v>
      </c>
      <c r="D44" s="11">
        <v>0</v>
      </c>
      <c r="E44" s="11">
        <v>0</v>
      </c>
      <c r="F44" s="11">
        <v>75077</v>
      </c>
      <c r="G44" s="11">
        <v>48112</v>
      </c>
      <c r="H44" s="11">
        <v>40000</v>
      </c>
      <c r="I44" s="7">
        <f t="shared" si="0"/>
        <v>163189</v>
      </c>
    </row>
    <row r="45" spans="1:9" s="40" customFormat="1" ht="12">
      <c r="A45" s="61">
        <v>1.2</v>
      </c>
      <c r="B45" s="62" t="s">
        <v>83</v>
      </c>
      <c r="C45" s="63" t="s">
        <v>3</v>
      </c>
      <c r="D45" s="64"/>
      <c r="E45" s="64"/>
      <c r="F45" s="65"/>
      <c r="G45" s="65"/>
      <c r="H45" s="65"/>
      <c r="I45" s="38">
        <f t="shared" si="0"/>
        <v>0</v>
      </c>
    </row>
    <row r="46" spans="1:9" s="40" customFormat="1" ht="12">
      <c r="A46" s="61"/>
      <c r="B46" s="62" t="s">
        <v>78</v>
      </c>
      <c r="C46" s="63" t="s">
        <v>5</v>
      </c>
      <c r="D46" s="64">
        <v>90000</v>
      </c>
      <c r="E46" s="64">
        <v>87000</v>
      </c>
      <c r="F46" s="65">
        <v>88086</v>
      </c>
      <c r="G46" s="65">
        <v>65000</v>
      </c>
      <c r="H46" s="65">
        <v>70000</v>
      </c>
      <c r="I46" s="38">
        <f t="shared" si="0"/>
        <v>400086</v>
      </c>
    </row>
    <row r="47" spans="1:9" s="40" customFormat="1" ht="24">
      <c r="A47" s="35">
        <v>2</v>
      </c>
      <c r="B47" s="66" t="s">
        <v>39</v>
      </c>
      <c r="C47" s="67" t="s">
        <v>5</v>
      </c>
      <c r="D47" s="68">
        <v>9000</v>
      </c>
      <c r="E47" s="69">
        <v>9766</v>
      </c>
      <c r="F47" s="38">
        <v>9766</v>
      </c>
      <c r="G47" s="38">
        <v>22073</v>
      </c>
      <c r="H47" s="38">
        <v>22073</v>
      </c>
      <c r="I47" s="38">
        <f t="shared" si="0"/>
        <v>72678</v>
      </c>
    </row>
    <row r="48" spans="1:9" s="40" customFormat="1" ht="24">
      <c r="A48" s="35">
        <v>3</v>
      </c>
      <c r="B48" s="66" t="s">
        <v>38</v>
      </c>
      <c r="C48" s="67" t="s">
        <v>5</v>
      </c>
      <c r="D48" s="68">
        <v>12500</v>
      </c>
      <c r="E48" s="68">
        <v>13000</v>
      </c>
      <c r="F48" s="38">
        <v>13474</v>
      </c>
      <c r="G48" s="38">
        <v>14000</v>
      </c>
      <c r="H48" s="38">
        <v>14000</v>
      </c>
      <c r="I48" s="38">
        <f t="shared" si="0"/>
        <v>66974</v>
      </c>
    </row>
    <row r="49" spans="1:12" s="8" customFormat="1" ht="12">
      <c r="A49" s="3" t="s">
        <v>98</v>
      </c>
      <c r="B49" s="20" t="s">
        <v>42</v>
      </c>
      <c r="C49" s="6" t="s">
        <v>5</v>
      </c>
      <c r="D49" s="7">
        <f>D52+D54</f>
        <v>132366</v>
      </c>
      <c r="E49" s="7">
        <f>E52+E54</f>
        <v>176064</v>
      </c>
      <c r="F49" s="7">
        <f>F52+F54</f>
        <v>187558</v>
      </c>
      <c r="G49" s="7">
        <f>G52+G54</f>
        <v>178497</v>
      </c>
      <c r="H49" s="7">
        <f>H52+H54</f>
        <v>165856.2453</v>
      </c>
      <c r="I49" s="7">
        <f t="shared" si="0"/>
        <v>840341.2453000001</v>
      </c>
      <c r="J49" s="9"/>
      <c r="K49" s="9"/>
      <c r="L49" s="9"/>
    </row>
    <row r="50" spans="1:12" s="8" customFormat="1" ht="12">
      <c r="A50" s="25"/>
      <c r="B50" s="16" t="s">
        <v>76</v>
      </c>
      <c r="C50" s="10" t="s">
        <v>3</v>
      </c>
      <c r="D50" s="11">
        <v>329158</v>
      </c>
      <c r="E50" s="11">
        <v>432056</v>
      </c>
      <c r="F50" s="11">
        <f>F51+F53</f>
        <v>381881</v>
      </c>
      <c r="G50" s="11">
        <f>G51+G53</f>
        <v>323351</v>
      </c>
      <c r="H50" s="11">
        <f>H51+H53</f>
        <v>297940</v>
      </c>
      <c r="I50" s="7">
        <f t="shared" si="0"/>
        <v>1764386</v>
      </c>
      <c r="J50" s="9"/>
      <c r="K50" s="9"/>
      <c r="L50" s="9"/>
    </row>
    <row r="51" spans="1:9" s="8" customFormat="1" ht="12">
      <c r="A51" s="3">
        <v>1</v>
      </c>
      <c r="B51" s="21" t="s">
        <v>77</v>
      </c>
      <c r="C51" s="6" t="s">
        <v>3</v>
      </c>
      <c r="D51" s="7">
        <v>291543</v>
      </c>
      <c r="E51" s="7">
        <v>250805</v>
      </c>
      <c r="F51" s="7">
        <v>211567</v>
      </c>
      <c r="G51" s="7">
        <v>186685</v>
      </c>
      <c r="H51" s="7">
        <f>175138+19933</f>
        <v>195071</v>
      </c>
      <c r="I51" s="7">
        <f t="shared" si="0"/>
        <v>1135671</v>
      </c>
    </row>
    <row r="52" spans="2:9" ht="12">
      <c r="B52" s="17" t="s">
        <v>78</v>
      </c>
      <c r="C52" s="10" t="s">
        <v>5</v>
      </c>
      <c r="D52" s="11">
        <v>125333</v>
      </c>
      <c r="E52" s="11">
        <v>132114</v>
      </c>
      <c r="F52" s="11">
        <v>119960</v>
      </c>
      <c r="G52" s="11">
        <v>114977</v>
      </c>
      <c r="H52" s="11">
        <f>H51*0.621</f>
        <v>121139.091</v>
      </c>
      <c r="I52" s="7">
        <f t="shared" si="0"/>
        <v>613523.091</v>
      </c>
    </row>
    <row r="53" spans="1:9" s="8" customFormat="1" ht="12">
      <c r="A53" s="3">
        <v>2</v>
      </c>
      <c r="B53" s="21" t="s">
        <v>79</v>
      </c>
      <c r="C53" s="6" t="s">
        <v>3</v>
      </c>
      <c r="D53" s="7">
        <v>37615</v>
      </c>
      <c r="E53" s="7">
        <v>181251</v>
      </c>
      <c r="F53" s="7">
        <v>170314</v>
      </c>
      <c r="G53" s="7">
        <v>136666</v>
      </c>
      <c r="H53" s="7">
        <v>102869</v>
      </c>
      <c r="I53" s="7">
        <f t="shared" si="0"/>
        <v>628715</v>
      </c>
    </row>
    <row r="54" spans="2:9" ht="12">
      <c r="B54" s="17" t="s">
        <v>78</v>
      </c>
      <c r="C54" s="10" t="s">
        <v>5</v>
      </c>
      <c r="D54" s="11">
        <v>7033</v>
      </c>
      <c r="E54" s="11">
        <v>43950</v>
      </c>
      <c r="F54" s="11">
        <v>67598</v>
      </c>
      <c r="G54" s="11">
        <v>63520</v>
      </c>
      <c r="H54" s="11">
        <f>H53*0.621*0.7</f>
        <v>44717.154299999995</v>
      </c>
      <c r="I54" s="7">
        <f t="shared" si="0"/>
        <v>226818.1543</v>
      </c>
    </row>
    <row r="55" spans="1:9" ht="12">
      <c r="A55" s="3" t="s">
        <v>99</v>
      </c>
      <c r="B55" s="21" t="s">
        <v>139</v>
      </c>
      <c r="C55" s="6" t="s">
        <v>5</v>
      </c>
      <c r="D55" s="7">
        <v>73000</v>
      </c>
      <c r="E55" s="7">
        <v>38000</v>
      </c>
      <c r="F55" s="7">
        <v>0</v>
      </c>
      <c r="G55" s="7">
        <v>0</v>
      </c>
      <c r="H55" s="7">
        <v>0</v>
      </c>
      <c r="I55" s="7">
        <f t="shared" si="0"/>
        <v>111000</v>
      </c>
    </row>
    <row r="56" spans="2:9" ht="12">
      <c r="B56" s="17" t="s">
        <v>46</v>
      </c>
      <c r="C56" s="10" t="s">
        <v>45</v>
      </c>
      <c r="D56" s="11">
        <v>7334</v>
      </c>
      <c r="E56" s="11">
        <v>3502</v>
      </c>
      <c r="F56" s="11">
        <v>0</v>
      </c>
      <c r="G56" s="11">
        <v>0</v>
      </c>
      <c r="H56" s="11">
        <v>0</v>
      </c>
      <c r="I56" s="7">
        <f>H56+G56+F56+E56+D56</f>
        <v>10836</v>
      </c>
    </row>
    <row r="57" spans="1:9" ht="50.25" customHeight="1">
      <c r="A57" s="3" t="s">
        <v>100</v>
      </c>
      <c r="B57" s="24" t="s">
        <v>68</v>
      </c>
      <c r="C57" s="6" t="s">
        <v>5</v>
      </c>
      <c r="D57" s="7">
        <v>344</v>
      </c>
      <c r="E57" s="7">
        <v>300</v>
      </c>
      <c r="F57" s="7">
        <v>300</v>
      </c>
      <c r="G57" s="7">
        <v>300</v>
      </c>
      <c r="H57" s="7">
        <v>0</v>
      </c>
      <c r="I57" s="7">
        <f t="shared" si="0"/>
        <v>1244</v>
      </c>
    </row>
    <row r="58" spans="2:9" ht="12">
      <c r="B58" s="17" t="s">
        <v>47</v>
      </c>
      <c r="C58" s="10" t="s">
        <v>3</v>
      </c>
      <c r="D58" s="11">
        <v>432</v>
      </c>
      <c r="E58" s="11">
        <v>0</v>
      </c>
      <c r="F58" s="11">
        <v>771</v>
      </c>
      <c r="G58" s="11">
        <v>0</v>
      </c>
      <c r="H58" s="7">
        <v>0</v>
      </c>
      <c r="I58" s="7">
        <f t="shared" si="0"/>
        <v>1203</v>
      </c>
    </row>
    <row r="59" spans="2:9" ht="12">
      <c r="B59" s="17" t="s">
        <v>48</v>
      </c>
      <c r="C59" s="10" t="s">
        <v>49</v>
      </c>
      <c r="D59" s="11">
        <v>0</v>
      </c>
      <c r="E59" s="11">
        <v>32</v>
      </c>
      <c r="F59" s="11">
        <v>0</v>
      </c>
      <c r="G59" s="11">
        <v>0</v>
      </c>
      <c r="H59" s="7"/>
      <c r="I59" s="7">
        <f t="shared" si="0"/>
        <v>32</v>
      </c>
    </row>
    <row r="60" spans="2:9" ht="12">
      <c r="B60" s="17" t="s">
        <v>51</v>
      </c>
      <c r="C60" s="10" t="s">
        <v>50</v>
      </c>
      <c r="D60" s="11">
        <v>2</v>
      </c>
      <c r="E60" s="11">
        <v>0</v>
      </c>
      <c r="F60" s="11">
        <v>6</v>
      </c>
      <c r="G60" s="11">
        <v>0</v>
      </c>
      <c r="H60" s="7"/>
      <c r="I60" s="7">
        <f t="shared" si="0"/>
        <v>8</v>
      </c>
    </row>
    <row r="61" spans="1:9" s="40" customFormat="1" ht="12">
      <c r="A61" s="35" t="s">
        <v>101</v>
      </c>
      <c r="B61" s="36" t="s">
        <v>13</v>
      </c>
      <c r="C61" s="37" t="s">
        <v>5</v>
      </c>
      <c r="D61" s="38">
        <f>90109*0.36</f>
        <v>32439.239999999998</v>
      </c>
      <c r="E61" s="38">
        <f>79482*0.36</f>
        <v>28613.52</v>
      </c>
      <c r="F61" s="38">
        <f>69344*0.36</f>
        <v>24963.84</v>
      </c>
      <c r="G61" s="38">
        <f>58269*0.36</f>
        <v>20976.84</v>
      </c>
      <c r="H61" s="38">
        <f>H62*0.046*12</f>
        <v>26464.536</v>
      </c>
      <c r="I61" s="38">
        <f t="shared" si="0"/>
        <v>133457.976</v>
      </c>
    </row>
    <row r="62" spans="1:9" s="42" customFormat="1" ht="12">
      <c r="A62" s="61"/>
      <c r="B62" s="70" t="s">
        <v>103</v>
      </c>
      <c r="C62" s="63" t="s">
        <v>15</v>
      </c>
      <c r="D62" s="65">
        <v>90109</v>
      </c>
      <c r="E62" s="65">
        <v>79482</v>
      </c>
      <c r="F62" s="65">
        <v>69344</v>
      </c>
      <c r="G62" s="65">
        <v>58269</v>
      </c>
      <c r="H62" s="65">
        <v>47943</v>
      </c>
      <c r="I62" s="38">
        <f t="shared" si="0"/>
        <v>345147</v>
      </c>
    </row>
    <row r="63" spans="1:9" ht="24">
      <c r="A63" s="3" t="s">
        <v>102</v>
      </c>
      <c r="B63" s="21" t="s">
        <v>9</v>
      </c>
      <c r="C63" s="6" t="s">
        <v>5</v>
      </c>
      <c r="D63" s="7">
        <v>18871</v>
      </c>
      <c r="E63" s="7">
        <v>18871</v>
      </c>
      <c r="F63" s="7">
        <v>18871</v>
      </c>
      <c r="G63" s="7">
        <v>12756</v>
      </c>
      <c r="H63" s="7">
        <v>15000</v>
      </c>
      <c r="I63" s="7">
        <f t="shared" si="0"/>
        <v>84369</v>
      </c>
    </row>
    <row r="64" spans="1:9" s="8" customFormat="1" ht="12">
      <c r="A64" s="3" t="s">
        <v>140</v>
      </c>
      <c r="B64" s="21" t="s">
        <v>86</v>
      </c>
      <c r="C64" s="6" t="s">
        <v>5</v>
      </c>
      <c r="D64" s="7">
        <f>D67+D68+D69</f>
        <v>1539</v>
      </c>
      <c r="E64" s="7">
        <f>E67+E68+E69</f>
        <v>2607</v>
      </c>
      <c r="F64" s="7">
        <f>F67+F68+F69</f>
        <v>466</v>
      </c>
      <c r="G64" s="7">
        <f>G67+G68+G69</f>
        <v>905</v>
      </c>
      <c r="H64" s="7">
        <v>1000</v>
      </c>
      <c r="I64" s="7">
        <f t="shared" si="0"/>
        <v>6517</v>
      </c>
    </row>
    <row r="65" spans="2:9" ht="12">
      <c r="B65" s="17" t="s">
        <v>90</v>
      </c>
      <c r="C65" s="10" t="s">
        <v>15</v>
      </c>
      <c r="D65" s="11">
        <v>75775</v>
      </c>
      <c r="E65" s="11">
        <v>24417</v>
      </c>
      <c r="F65" s="11">
        <v>19258</v>
      </c>
      <c r="G65" s="11">
        <f>18400+71+43</f>
        <v>18514</v>
      </c>
      <c r="H65" s="11">
        <v>19000</v>
      </c>
      <c r="I65" s="7">
        <f t="shared" si="0"/>
        <v>156964</v>
      </c>
    </row>
    <row r="66" spans="2:9" ht="12">
      <c r="B66" s="17" t="s">
        <v>91</v>
      </c>
      <c r="C66" s="10"/>
      <c r="D66" s="11"/>
      <c r="E66" s="11"/>
      <c r="F66" s="11"/>
      <c r="G66" s="7"/>
      <c r="H66" s="7"/>
      <c r="I66" s="7">
        <f t="shared" si="0"/>
        <v>0</v>
      </c>
    </row>
    <row r="67" spans="2:9" ht="12">
      <c r="B67" s="17" t="s">
        <v>87</v>
      </c>
      <c r="C67" s="10" t="s">
        <v>5</v>
      </c>
      <c r="D67" s="11">
        <v>699</v>
      </c>
      <c r="E67" s="11">
        <v>2290</v>
      </c>
      <c r="F67" s="11">
        <v>262</v>
      </c>
      <c r="G67" s="11">
        <v>616</v>
      </c>
      <c r="H67" s="11">
        <v>650</v>
      </c>
      <c r="I67" s="7">
        <f t="shared" si="0"/>
        <v>4517</v>
      </c>
    </row>
    <row r="68" spans="2:9" ht="12">
      <c r="B68" s="17" t="s">
        <v>88</v>
      </c>
      <c r="C68" s="10" t="s">
        <v>5</v>
      </c>
      <c r="D68" s="11">
        <v>792</v>
      </c>
      <c r="E68" s="11">
        <v>249</v>
      </c>
      <c r="F68" s="11">
        <v>188</v>
      </c>
      <c r="G68" s="11">
        <v>29</v>
      </c>
      <c r="H68" s="11">
        <v>40</v>
      </c>
      <c r="I68" s="7">
        <f aca="true" t="shared" si="1" ref="I68:I95">H68+G68+F68+E68+D68</f>
        <v>1298</v>
      </c>
    </row>
    <row r="69" spans="2:9" ht="12">
      <c r="B69" s="17" t="s">
        <v>89</v>
      </c>
      <c r="C69" s="10" t="s">
        <v>5</v>
      </c>
      <c r="D69" s="11">
        <v>48</v>
      </c>
      <c r="E69" s="11">
        <v>68</v>
      </c>
      <c r="F69" s="11">
        <v>16</v>
      </c>
      <c r="G69" s="11">
        <v>260</v>
      </c>
      <c r="H69" s="11">
        <v>300</v>
      </c>
      <c r="I69" s="7">
        <f t="shared" si="1"/>
        <v>692</v>
      </c>
    </row>
    <row r="70" spans="1:11" s="40" customFormat="1" ht="24">
      <c r="A70" s="35" t="s">
        <v>11</v>
      </c>
      <c r="B70" s="36" t="s">
        <v>151</v>
      </c>
      <c r="C70" s="37" t="s">
        <v>5</v>
      </c>
      <c r="D70" s="38">
        <f>D71+D82+D85+D88+D90+D92+D93</f>
        <v>112293</v>
      </c>
      <c r="E70" s="38">
        <f>E71+E82+E85+E88+E90+E92+E93</f>
        <v>189411.90399999998</v>
      </c>
      <c r="F70" s="38">
        <f>F71+F82+F85+F88+F90+F92+F93</f>
        <v>177683.32</v>
      </c>
      <c r="G70" s="7">
        <f>G71+G82+G85+G88+G90+G92+G93</f>
        <v>166705</v>
      </c>
      <c r="H70" s="38">
        <f>H71+H82+H85+H88+H90+H92+H93+H94</f>
        <v>212267.1292609065</v>
      </c>
      <c r="I70" s="7">
        <f t="shared" si="1"/>
        <v>858360.3532609065</v>
      </c>
      <c r="J70" s="39"/>
      <c r="K70" s="39"/>
    </row>
    <row r="71" spans="1:10" ht="24">
      <c r="A71" s="3" t="s">
        <v>2</v>
      </c>
      <c r="B71" s="21" t="s">
        <v>53</v>
      </c>
      <c r="C71" s="6" t="s">
        <v>5</v>
      </c>
      <c r="D71" s="7">
        <f>D73+D75+D77+D79+D81</f>
        <v>0</v>
      </c>
      <c r="E71" s="7">
        <f>E73+E75+E77+E79+E81</f>
        <v>22795.904</v>
      </c>
      <c r="F71" s="7">
        <f>F73+F75+F77+F79+F81</f>
        <v>32411.32</v>
      </c>
      <c r="G71" s="7">
        <f>G73+G75+G77+G79+G81</f>
        <v>22540</v>
      </c>
      <c r="H71" s="7">
        <f>H73+H75+H77+H79+H81</f>
        <v>23267.129260906513</v>
      </c>
      <c r="I71" s="7">
        <f t="shared" si="1"/>
        <v>101014.35326090652</v>
      </c>
      <c r="J71" s="30"/>
    </row>
    <row r="72" spans="1:9" ht="12">
      <c r="A72" s="25">
        <v>1</v>
      </c>
      <c r="B72" s="17" t="s">
        <v>7</v>
      </c>
      <c r="C72" s="10" t="s">
        <v>118</v>
      </c>
      <c r="D72" s="11">
        <v>0</v>
      </c>
      <c r="E72" s="11">
        <v>2414</v>
      </c>
      <c r="F72" s="11">
        <v>2270</v>
      </c>
      <c r="G72" s="11">
        <v>1765</v>
      </c>
      <c r="H72" s="11">
        <v>2000</v>
      </c>
      <c r="I72" s="7">
        <f t="shared" si="1"/>
        <v>8449</v>
      </c>
    </row>
    <row r="73" spans="2:11" ht="12">
      <c r="B73" s="17" t="s">
        <v>20</v>
      </c>
      <c r="C73" s="10" t="s">
        <v>5</v>
      </c>
      <c r="D73" s="11">
        <v>0</v>
      </c>
      <c r="E73" s="11">
        <v>2889</v>
      </c>
      <c r="F73" s="11">
        <v>2100</v>
      </c>
      <c r="G73" s="11">
        <v>2288</v>
      </c>
      <c r="H73" s="11">
        <f>H72*(G73/G72)</f>
        <v>2592.6345609065156</v>
      </c>
      <c r="I73" s="7">
        <f t="shared" si="1"/>
        <v>9869.634560906516</v>
      </c>
      <c r="K73" s="30"/>
    </row>
    <row r="74" spans="1:9" ht="12">
      <c r="A74" s="25">
        <v>2</v>
      </c>
      <c r="B74" s="17" t="s">
        <v>8</v>
      </c>
      <c r="C74" s="10" t="s">
        <v>3</v>
      </c>
      <c r="D74" s="11"/>
      <c r="E74" s="11">
        <v>244</v>
      </c>
      <c r="F74" s="11">
        <v>244</v>
      </c>
      <c r="G74" s="11">
        <v>244</v>
      </c>
      <c r="H74" s="11">
        <v>244</v>
      </c>
      <c r="I74" s="7">
        <f t="shared" si="1"/>
        <v>976</v>
      </c>
    </row>
    <row r="75" spans="2:9" ht="12">
      <c r="B75" s="17" t="s">
        <v>20</v>
      </c>
      <c r="C75" s="10" t="s">
        <v>5</v>
      </c>
      <c r="D75" s="11">
        <v>0</v>
      </c>
      <c r="E75" s="11">
        <f>E74*0.3*(1.05*8+0.83*4)</f>
        <v>857.9040000000001</v>
      </c>
      <c r="F75" s="11">
        <f>F74*0.3*1.05*12</f>
        <v>922.3199999999999</v>
      </c>
      <c r="G75" s="11">
        <v>1010</v>
      </c>
      <c r="H75" s="11">
        <v>1010</v>
      </c>
      <c r="I75" s="7">
        <f t="shared" si="1"/>
        <v>3800.2239999999997</v>
      </c>
    </row>
    <row r="76" spans="1:9" ht="12">
      <c r="A76" s="25">
        <v>3</v>
      </c>
      <c r="B76" s="17" t="s">
        <v>22</v>
      </c>
      <c r="C76" s="10" t="s">
        <v>3</v>
      </c>
      <c r="D76" s="11"/>
      <c r="E76" s="11">
        <v>181251</v>
      </c>
      <c r="F76" s="11">
        <v>170601</v>
      </c>
      <c r="G76" s="11">
        <v>136666</v>
      </c>
      <c r="H76" s="11">
        <v>102869</v>
      </c>
      <c r="I76" s="7">
        <f t="shared" si="1"/>
        <v>591387</v>
      </c>
    </row>
    <row r="77" spans="2:9" ht="12">
      <c r="B77" s="17" t="s">
        <v>4</v>
      </c>
      <c r="C77" s="10" t="s">
        <v>5</v>
      </c>
      <c r="D77" s="11">
        <v>0</v>
      </c>
      <c r="E77" s="11">
        <v>18835</v>
      </c>
      <c r="F77" s="11">
        <v>28970</v>
      </c>
      <c r="G77" s="11">
        <v>18885</v>
      </c>
      <c r="H77" s="11">
        <f>H76*0.621*0.3</f>
        <v>19164.4947</v>
      </c>
      <c r="I77" s="7">
        <f t="shared" si="1"/>
        <v>85854.4947</v>
      </c>
    </row>
    <row r="78" spans="1:9" ht="12">
      <c r="A78" s="25">
        <v>4</v>
      </c>
      <c r="B78" s="17" t="s">
        <v>18</v>
      </c>
      <c r="C78" s="10" t="s">
        <v>3</v>
      </c>
      <c r="D78" s="11">
        <v>0</v>
      </c>
      <c r="E78" s="11">
        <v>0</v>
      </c>
      <c r="F78" s="11">
        <v>0</v>
      </c>
      <c r="G78" s="11">
        <f>D78+E78+F78</f>
        <v>0</v>
      </c>
      <c r="H78" s="11"/>
      <c r="I78" s="7">
        <f t="shared" si="1"/>
        <v>0</v>
      </c>
    </row>
    <row r="79" spans="2:9" ht="12">
      <c r="B79" s="17" t="s">
        <v>4</v>
      </c>
      <c r="C79" s="10" t="s">
        <v>5</v>
      </c>
      <c r="D79" s="11">
        <v>0</v>
      </c>
      <c r="E79" s="11">
        <v>0</v>
      </c>
      <c r="F79" s="11">
        <v>0</v>
      </c>
      <c r="G79" s="11">
        <f>D79+E79+F79</f>
        <v>0</v>
      </c>
      <c r="H79" s="11"/>
      <c r="I79" s="7">
        <f t="shared" si="1"/>
        <v>0</v>
      </c>
    </row>
    <row r="80" spans="1:9" ht="12">
      <c r="A80" s="25">
        <v>5</v>
      </c>
      <c r="B80" s="16" t="s">
        <v>21</v>
      </c>
      <c r="C80" s="10" t="s">
        <v>3</v>
      </c>
      <c r="D80" s="11"/>
      <c r="E80" s="11"/>
      <c r="F80" s="11"/>
      <c r="G80" s="11"/>
      <c r="H80" s="11"/>
      <c r="I80" s="7"/>
    </row>
    <row r="81" spans="2:9" ht="12">
      <c r="B81" s="17" t="s">
        <v>4</v>
      </c>
      <c r="C81" s="10" t="s">
        <v>5</v>
      </c>
      <c r="D81" s="11">
        <v>0</v>
      </c>
      <c r="E81" s="11">
        <v>214</v>
      </c>
      <c r="F81" s="11">
        <v>419</v>
      </c>
      <c r="G81" s="11">
        <v>357</v>
      </c>
      <c r="H81" s="11">
        <v>500</v>
      </c>
      <c r="I81" s="7">
        <f t="shared" si="1"/>
        <v>1490</v>
      </c>
    </row>
    <row r="82" spans="1:9" ht="24">
      <c r="A82" s="3" t="s">
        <v>6</v>
      </c>
      <c r="B82" s="21" t="s">
        <v>54</v>
      </c>
      <c r="C82" s="6" t="s">
        <v>5</v>
      </c>
      <c r="D82" s="7">
        <f>D83+D84</f>
        <v>8000</v>
      </c>
      <c r="E82" s="7">
        <f>E83+E84</f>
        <v>9000</v>
      </c>
      <c r="F82" s="7">
        <f>F83+F84</f>
        <v>9000</v>
      </c>
      <c r="G82" s="7">
        <v>9000</v>
      </c>
      <c r="H82" s="7">
        <v>9000</v>
      </c>
      <c r="I82" s="7">
        <f t="shared" si="1"/>
        <v>44000</v>
      </c>
    </row>
    <row r="83" spans="1:9" ht="12">
      <c r="A83" s="25">
        <v>1</v>
      </c>
      <c r="B83" s="16" t="s">
        <v>59</v>
      </c>
      <c r="C83" s="10" t="s">
        <v>5</v>
      </c>
      <c r="D83" s="11">
        <v>4000</v>
      </c>
      <c r="E83" s="11">
        <v>5000</v>
      </c>
      <c r="F83" s="11">
        <v>5000</v>
      </c>
      <c r="G83" s="11">
        <v>5000</v>
      </c>
      <c r="H83" s="11">
        <v>5000</v>
      </c>
      <c r="I83" s="7">
        <f t="shared" si="1"/>
        <v>24000</v>
      </c>
    </row>
    <row r="84" spans="1:9" ht="12">
      <c r="A84" s="25">
        <v>2</v>
      </c>
      <c r="B84" s="16" t="s">
        <v>60</v>
      </c>
      <c r="C84" s="10" t="s">
        <v>5</v>
      </c>
      <c r="D84" s="11">
        <v>4000</v>
      </c>
      <c r="E84" s="11">
        <v>4000</v>
      </c>
      <c r="F84" s="11">
        <v>4000</v>
      </c>
      <c r="G84" s="11">
        <v>4000</v>
      </c>
      <c r="H84" s="11">
        <v>4000</v>
      </c>
      <c r="I84" s="7">
        <f t="shared" si="1"/>
        <v>20000</v>
      </c>
    </row>
    <row r="85" spans="1:10" ht="36">
      <c r="A85" s="3" t="s">
        <v>33</v>
      </c>
      <c r="B85" s="15" t="s">
        <v>131</v>
      </c>
      <c r="C85" s="6" t="s">
        <v>5</v>
      </c>
      <c r="D85" s="7">
        <v>0</v>
      </c>
      <c r="E85" s="7">
        <v>45500</v>
      </c>
      <c r="F85" s="7">
        <v>45000</v>
      </c>
      <c r="G85" s="7">
        <v>45000</v>
      </c>
      <c r="H85" s="7">
        <v>35000</v>
      </c>
      <c r="I85" s="7">
        <f t="shared" si="1"/>
        <v>170500</v>
      </c>
      <c r="J85" s="30"/>
    </row>
    <row r="86" spans="1:9" ht="12">
      <c r="A86" s="3"/>
      <c r="B86" s="19" t="s">
        <v>23</v>
      </c>
      <c r="C86" s="10" t="s">
        <v>24</v>
      </c>
      <c r="D86" s="11">
        <v>0</v>
      </c>
      <c r="E86" s="11">
        <v>52</v>
      </c>
      <c r="F86" s="11">
        <v>42</v>
      </c>
      <c r="G86" s="11">
        <v>52</v>
      </c>
      <c r="H86" s="11">
        <v>46</v>
      </c>
      <c r="I86" s="7">
        <f>H86+G86+F86+E86+D86</f>
        <v>192</v>
      </c>
    </row>
    <row r="87" spans="1:9" ht="12">
      <c r="A87" s="3"/>
      <c r="B87" s="19" t="s">
        <v>137</v>
      </c>
      <c r="C87" s="10"/>
      <c r="D87" s="11"/>
      <c r="E87" s="11">
        <v>34</v>
      </c>
      <c r="F87" s="11">
        <v>14</v>
      </c>
      <c r="G87" s="11">
        <v>18</v>
      </c>
      <c r="H87" s="11">
        <v>12</v>
      </c>
      <c r="I87" s="7">
        <f>H87+G87+F87+E87+D87</f>
        <v>78</v>
      </c>
    </row>
    <row r="88" spans="1:9" ht="24">
      <c r="A88" s="3" t="s">
        <v>75</v>
      </c>
      <c r="B88" s="20" t="s">
        <v>16</v>
      </c>
      <c r="C88" s="6" t="s">
        <v>5</v>
      </c>
      <c r="D88" s="7">
        <v>75000</v>
      </c>
      <c r="E88" s="7">
        <v>77000</v>
      </c>
      <c r="F88" s="7">
        <v>80000</v>
      </c>
      <c r="G88" s="7">
        <v>80000</v>
      </c>
      <c r="H88" s="7">
        <v>86000</v>
      </c>
      <c r="I88" s="7">
        <f t="shared" si="1"/>
        <v>398000</v>
      </c>
    </row>
    <row r="89" spans="1:9" ht="12">
      <c r="A89" s="3"/>
      <c r="B89" s="16" t="s">
        <v>56</v>
      </c>
      <c r="C89" s="10" t="s">
        <v>57</v>
      </c>
      <c r="D89" s="11">
        <v>311</v>
      </c>
      <c r="E89" s="11">
        <v>229</v>
      </c>
      <c r="F89" s="11">
        <v>217</v>
      </c>
      <c r="G89" s="11">
        <v>210</v>
      </c>
      <c r="H89" s="11">
        <v>200</v>
      </c>
      <c r="I89" s="7">
        <f t="shared" si="1"/>
        <v>1167</v>
      </c>
    </row>
    <row r="90" spans="1:9" ht="12">
      <c r="A90" s="3" t="s">
        <v>72</v>
      </c>
      <c r="B90" s="21" t="s">
        <v>19</v>
      </c>
      <c r="C90" s="6" t="s">
        <v>5</v>
      </c>
      <c r="D90" s="7">
        <v>18021</v>
      </c>
      <c r="E90" s="7">
        <v>23844</v>
      </c>
      <c r="F90" s="7">
        <v>0</v>
      </c>
      <c r="G90" s="7">
        <v>0</v>
      </c>
      <c r="H90" s="7">
        <v>0</v>
      </c>
      <c r="I90" s="7">
        <f t="shared" si="1"/>
        <v>41865</v>
      </c>
    </row>
    <row r="91" spans="2:9" ht="12">
      <c r="B91" s="17" t="s">
        <v>14</v>
      </c>
      <c r="C91" s="10" t="s">
        <v>3</v>
      </c>
      <c r="D91" s="11">
        <v>90109</v>
      </c>
      <c r="E91" s="11">
        <v>79482</v>
      </c>
      <c r="F91" s="11">
        <v>0</v>
      </c>
      <c r="G91" s="11">
        <v>0</v>
      </c>
      <c r="H91" s="11">
        <v>0</v>
      </c>
      <c r="I91" s="7">
        <f t="shared" si="1"/>
        <v>169591</v>
      </c>
    </row>
    <row r="92" spans="1:9" ht="24">
      <c r="A92" s="3" t="s">
        <v>92</v>
      </c>
      <c r="B92" s="21" t="s">
        <v>58</v>
      </c>
      <c r="C92" s="6" t="s">
        <v>5</v>
      </c>
      <c r="D92" s="7">
        <v>9698</v>
      </c>
      <c r="E92" s="7">
        <v>9698</v>
      </c>
      <c r="F92" s="7">
        <v>9698</v>
      </c>
      <c r="G92" s="7">
        <v>10165</v>
      </c>
      <c r="H92" s="7">
        <v>10000</v>
      </c>
      <c r="I92" s="7">
        <f t="shared" si="1"/>
        <v>49259</v>
      </c>
    </row>
    <row r="93" spans="1:9" s="8" customFormat="1" ht="12">
      <c r="A93" s="3" t="s">
        <v>93</v>
      </c>
      <c r="B93" s="21" t="s">
        <v>17</v>
      </c>
      <c r="C93" s="6" t="s">
        <v>5</v>
      </c>
      <c r="D93" s="7">
        <v>1574</v>
      </c>
      <c r="E93" s="7">
        <v>1574</v>
      </c>
      <c r="F93" s="7">
        <v>1574</v>
      </c>
      <c r="G93" s="7">
        <v>0</v>
      </c>
      <c r="H93" s="7"/>
      <c r="I93" s="7">
        <f t="shared" si="1"/>
        <v>4722</v>
      </c>
    </row>
    <row r="94" spans="1:9" s="8" customFormat="1" ht="24">
      <c r="A94" s="3" t="s">
        <v>98</v>
      </c>
      <c r="B94" s="21" t="s">
        <v>132</v>
      </c>
      <c r="C94" s="6"/>
      <c r="D94" s="7">
        <v>0</v>
      </c>
      <c r="E94" s="7">
        <v>0</v>
      </c>
      <c r="F94" s="7">
        <v>0</v>
      </c>
      <c r="G94" s="7">
        <v>0</v>
      </c>
      <c r="H94" s="7">
        <v>49000</v>
      </c>
      <c r="I94" s="7">
        <f t="shared" si="1"/>
        <v>49000</v>
      </c>
    </row>
    <row r="95" spans="1:10" s="42" customFormat="1" ht="12">
      <c r="A95" s="35" t="s">
        <v>12</v>
      </c>
      <c r="B95" s="41" t="s">
        <v>82</v>
      </c>
      <c r="C95" s="37" t="s">
        <v>5</v>
      </c>
      <c r="D95" s="38">
        <f>D96+D100+D102</f>
        <v>22630</v>
      </c>
      <c r="E95" s="38">
        <f>E96+E100+E102</f>
        <v>35810</v>
      </c>
      <c r="F95" s="38">
        <f>F96+F100+F102</f>
        <v>38210</v>
      </c>
      <c r="G95" s="7">
        <f>G96+G100+G102</f>
        <v>81339</v>
      </c>
      <c r="H95" s="38">
        <f>H96+H100+H102</f>
        <v>43000</v>
      </c>
      <c r="I95" s="7">
        <f t="shared" si="1"/>
        <v>220989</v>
      </c>
      <c r="J95" s="43"/>
    </row>
    <row r="96" spans="1:9" ht="12">
      <c r="A96" s="3" t="s">
        <v>2</v>
      </c>
      <c r="B96" s="20" t="s">
        <v>106</v>
      </c>
      <c r="C96" s="6"/>
      <c r="D96" s="7">
        <v>14630</v>
      </c>
      <c r="E96" s="7">
        <v>25490</v>
      </c>
      <c r="F96" s="7">
        <v>14710</v>
      </c>
      <c r="G96" s="7">
        <v>69396</v>
      </c>
      <c r="H96" s="7">
        <v>30000</v>
      </c>
      <c r="I96" s="7">
        <f>H96+G96+F96+E96+D96</f>
        <v>154226</v>
      </c>
    </row>
    <row r="97" spans="1:9" ht="12">
      <c r="A97" s="3"/>
      <c r="B97" s="21" t="s">
        <v>133</v>
      </c>
      <c r="C97" s="6" t="s">
        <v>5</v>
      </c>
      <c r="D97" s="7">
        <v>6584</v>
      </c>
      <c r="E97" s="7">
        <v>16252</v>
      </c>
      <c r="F97" s="7">
        <v>8278</v>
      </c>
      <c r="G97" s="7">
        <v>16045</v>
      </c>
      <c r="H97" s="7">
        <f>H98*22</f>
        <v>3300</v>
      </c>
      <c r="I97" s="7">
        <f aca="true" t="shared" si="2" ref="I97:I102">H97+G97+F97+E97+D97</f>
        <v>50459</v>
      </c>
    </row>
    <row r="98" spans="1:9" ht="12">
      <c r="A98" s="3"/>
      <c r="B98" s="20" t="s">
        <v>134</v>
      </c>
      <c r="C98" s="6"/>
      <c r="D98" s="11">
        <v>484</v>
      </c>
      <c r="E98" s="11">
        <v>880</v>
      </c>
      <c r="F98" s="11">
        <v>531</v>
      </c>
      <c r="G98" s="7">
        <v>657</v>
      </c>
      <c r="H98" s="11">
        <v>150</v>
      </c>
      <c r="I98" s="7">
        <f t="shared" si="2"/>
        <v>2702</v>
      </c>
    </row>
    <row r="99" spans="2:9" ht="12">
      <c r="B99" s="16" t="s">
        <v>71</v>
      </c>
      <c r="C99" s="10" t="s">
        <v>5</v>
      </c>
      <c r="D99" s="11">
        <v>8564</v>
      </c>
      <c r="E99" s="11">
        <v>12002</v>
      </c>
      <c r="F99" s="11">
        <v>7806</v>
      </c>
      <c r="G99" s="11">
        <v>10000</v>
      </c>
      <c r="H99" s="11">
        <v>12000</v>
      </c>
      <c r="I99" s="7">
        <f t="shared" si="2"/>
        <v>50372</v>
      </c>
    </row>
    <row r="100" spans="1:9" s="8" customFormat="1" ht="12">
      <c r="A100" s="3" t="s">
        <v>6</v>
      </c>
      <c r="B100" s="21" t="s">
        <v>107</v>
      </c>
      <c r="C100" s="6" t="s">
        <v>5</v>
      </c>
      <c r="D100" s="7">
        <v>5000</v>
      </c>
      <c r="E100" s="7">
        <v>5800</v>
      </c>
      <c r="F100" s="7">
        <v>5000</v>
      </c>
      <c r="G100" s="7">
        <v>5743</v>
      </c>
      <c r="H100" s="7">
        <v>5000</v>
      </c>
      <c r="I100" s="7">
        <f t="shared" si="2"/>
        <v>26543</v>
      </c>
    </row>
    <row r="101" spans="1:9" s="8" customFormat="1" ht="12">
      <c r="A101" s="3"/>
      <c r="B101" s="17" t="s">
        <v>73</v>
      </c>
      <c r="C101" s="10" t="s">
        <v>5</v>
      </c>
      <c r="D101" s="11">
        <v>480</v>
      </c>
      <c r="E101" s="11">
        <v>480</v>
      </c>
      <c r="F101" s="11">
        <v>480</v>
      </c>
      <c r="G101" s="11">
        <v>480</v>
      </c>
      <c r="H101" s="11">
        <v>480</v>
      </c>
      <c r="I101" s="7">
        <f t="shared" si="2"/>
        <v>2400</v>
      </c>
    </row>
    <row r="102" spans="1:9" s="8" customFormat="1" ht="12">
      <c r="A102" s="3" t="s">
        <v>33</v>
      </c>
      <c r="B102" s="32" t="s">
        <v>105</v>
      </c>
      <c r="C102" s="6" t="s">
        <v>5</v>
      </c>
      <c r="D102" s="32">
        <v>3000</v>
      </c>
      <c r="E102" s="32">
        <v>4520</v>
      </c>
      <c r="F102" s="32">
        <v>18500</v>
      </c>
      <c r="G102" s="7">
        <v>6200</v>
      </c>
      <c r="H102" s="7">
        <v>8000</v>
      </c>
      <c r="I102" s="7">
        <f t="shared" si="2"/>
        <v>40220</v>
      </c>
    </row>
    <row r="103" ht="12">
      <c r="F103" s="34"/>
    </row>
  </sheetData>
  <sheetProtection/>
  <mergeCells count="4">
    <mergeCell ref="A1:H1"/>
    <mergeCell ref="A4:G4"/>
    <mergeCell ref="A2:I2"/>
    <mergeCell ref="A3:I3"/>
  </mergeCells>
  <printOptions horizontalCentered="1"/>
  <pageMargins left="0.5" right="0.5" top="0.2" bottom="0.75" header="0.5" footer="0.31"/>
  <pageSetup horizontalDpi="600" verticalDpi="600" orientation="landscape" paperSize="9" r:id="rId1"/>
  <headerFooter alignWithMargins="0">
    <oddFooter>&amp;CPage &amp;P&amp;RPL_01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7" sqref="H7"/>
    </sheetView>
  </sheetViews>
  <sheetFormatPr defaultColWidth="9.00390625" defaultRowHeight="15.75"/>
  <cols>
    <col min="1" max="1" width="3.375" style="25" customWidth="1"/>
    <col min="2" max="2" width="34.375" style="2" customWidth="1"/>
    <col min="3" max="3" width="8.75390625" style="2" customWidth="1"/>
    <col min="4" max="6" width="7.875" style="2" customWidth="1"/>
    <col min="7" max="9" width="7.875" style="1" customWidth="1"/>
    <col min="10" max="10" width="9.125" style="2" bestFit="1" customWidth="1"/>
    <col min="11" max="16384" width="9.00390625" style="2" customWidth="1"/>
  </cols>
  <sheetData>
    <row r="1" spans="1:9" ht="16.5" customHeight="1">
      <c r="A1" s="71" t="s">
        <v>119</v>
      </c>
      <c r="B1" s="71"/>
      <c r="C1" s="71"/>
      <c r="D1" s="71"/>
      <c r="E1" s="71"/>
      <c r="F1" s="71"/>
      <c r="G1" s="71"/>
      <c r="H1" s="71"/>
      <c r="I1" s="71"/>
    </row>
    <row r="2" spans="1:9" ht="25.5" customHeight="1">
      <c r="A2" s="76" t="s">
        <v>122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2"/>
      <c r="B3" s="72"/>
      <c r="C3" s="72"/>
      <c r="D3" s="72"/>
      <c r="E3" s="72"/>
      <c r="F3" s="72"/>
      <c r="G3" s="73"/>
      <c r="H3" s="45"/>
      <c r="I3" s="45"/>
    </row>
    <row r="4" spans="1:10" s="5" customFormat="1" ht="24">
      <c r="A4" s="3" t="s">
        <v>0</v>
      </c>
      <c r="B4" s="13" t="s">
        <v>32</v>
      </c>
      <c r="C4" s="3" t="s">
        <v>1</v>
      </c>
      <c r="D4" s="4" t="s">
        <v>62</v>
      </c>
      <c r="E4" s="4" t="s">
        <v>63</v>
      </c>
      <c r="F4" s="3" t="s">
        <v>64</v>
      </c>
      <c r="G4" s="3" t="s">
        <v>109</v>
      </c>
      <c r="H4" s="3" t="s">
        <v>121</v>
      </c>
      <c r="I4" s="3" t="s">
        <v>110</v>
      </c>
      <c r="J4" s="44"/>
    </row>
    <row r="5" spans="1:9" s="5" customFormat="1" ht="12">
      <c r="A5" s="3">
        <v>1</v>
      </c>
      <c r="B5" s="13">
        <v>2</v>
      </c>
      <c r="C5" s="3">
        <v>3</v>
      </c>
      <c r="D5" s="13">
        <v>4</v>
      </c>
      <c r="E5" s="3">
        <v>5</v>
      </c>
      <c r="F5" s="13">
        <v>6</v>
      </c>
      <c r="G5" s="3">
        <v>7</v>
      </c>
      <c r="H5" s="13">
        <v>8</v>
      </c>
      <c r="I5" s="3">
        <v>9</v>
      </c>
    </row>
    <row r="6" spans="1:11" s="8" customFormat="1" ht="12">
      <c r="A6" s="3"/>
      <c r="B6" s="14" t="s">
        <v>61</v>
      </c>
      <c r="C6" s="6" t="s">
        <v>5</v>
      </c>
      <c r="D6" s="7">
        <f>D7+D73+D97</f>
        <v>1357298.24</v>
      </c>
      <c r="E6" s="7">
        <f>E7+E73+E97</f>
        <v>1525272.424</v>
      </c>
      <c r="F6" s="7">
        <f>F7+F73+F97</f>
        <v>1553569.1600000001</v>
      </c>
      <c r="G6" s="7">
        <f>G7+G73+G97</f>
        <v>1326103.8399999999</v>
      </c>
      <c r="H6" s="7">
        <f>SUM(D6:G6)</f>
        <v>5762243.664</v>
      </c>
      <c r="I6" s="7">
        <f>I7+I73+I97</f>
        <v>1280001.76</v>
      </c>
      <c r="J6" s="9"/>
      <c r="K6" s="9"/>
    </row>
    <row r="7" spans="1:11" s="8" customFormat="1" ht="24">
      <c r="A7" s="3" t="s">
        <v>10</v>
      </c>
      <c r="B7" s="15" t="s">
        <v>74</v>
      </c>
      <c r="C7" s="6" t="s">
        <v>5</v>
      </c>
      <c r="D7" s="7">
        <f>D8+D21</f>
        <v>1222375.24</v>
      </c>
      <c r="E7" s="7">
        <f>E8+E21</f>
        <v>1300050.52</v>
      </c>
      <c r="F7" s="7">
        <f>F8+F21</f>
        <v>1340194.84</v>
      </c>
      <c r="G7" s="7">
        <f>G8+G21</f>
        <v>1138567.8399999999</v>
      </c>
      <c r="H7" s="7">
        <f aca="true" t="shared" si="0" ref="H7:H75">SUM(D7:G7)</f>
        <v>5001188.4399999995</v>
      </c>
      <c r="I7" s="7">
        <f>I8+I21</f>
        <v>1018067.26</v>
      </c>
      <c r="J7" s="9"/>
      <c r="K7" s="9"/>
    </row>
    <row r="8" spans="1:10" s="8" customFormat="1" ht="24">
      <c r="A8" s="3" t="s">
        <v>95</v>
      </c>
      <c r="B8" s="15" t="s">
        <v>111</v>
      </c>
      <c r="C8" s="6" t="s">
        <v>5</v>
      </c>
      <c r="D8" s="7">
        <f>D9+D14+D18+D20</f>
        <v>267624</v>
      </c>
      <c r="E8" s="7">
        <f>E9+E14+E18+E20</f>
        <v>233047</v>
      </c>
      <c r="F8" s="7">
        <f>F9+F14+F18+F20</f>
        <v>227546</v>
      </c>
      <c r="G8" s="7">
        <f>G9+G14+G18+G20</f>
        <v>241977</v>
      </c>
      <c r="H8" s="7">
        <f t="shared" si="0"/>
        <v>970194</v>
      </c>
      <c r="I8" s="7">
        <f>I9+I14+I18+I20</f>
        <v>359283</v>
      </c>
      <c r="J8" s="9"/>
    </row>
    <row r="9" spans="1:11" s="8" customFormat="1" ht="24.75" customHeight="1">
      <c r="A9" s="3" t="s">
        <v>2</v>
      </c>
      <c r="B9" s="15" t="s">
        <v>115</v>
      </c>
      <c r="C9" s="6" t="s">
        <v>5</v>
      </c>
      <c r="D9" s="7">
        <f>D10+D12+D13</f>
        <v>177900</v>
      </c>
      <c r="E9" s="7">
        <f>E10+E12+E13</f>
        <v>169490</v>
      </c>
      <c r="F9" s="7">
        <f>F10+F12+F13</f>
        <v>151328</v>
      </c>
      <c r="G9" s="7">
        <f>G10+G12+G13</f>
        <v>149890</v>
      </c>
      <c r="H9" s="7">
        <f t="shared" si="0"/>
        <v>648608</v>
      </c>
      <c r="I9" s="7">
        <f>I10+I12+I13</f>
        <v>180153</v>
      </c>
      <c r="J9" s="9"/>
      <c r="K9" s="9"/>
    </row>
    <row r="10" spans="1:11" s="8" customFormat="1" ht="36">
      <c r="A10" s="3">
        <v>1</v>
      </c>
      <c r="B10" s="20" t="s">
        <v>124</v>
      </c>
      <c r="C10" s="6" t="s">
        <v>5</v>
      </c>
      <c r="D10" s="7">
        <v>143000</v>
      </c>
      <c r="E10" s="7">
        <v>127500</v>
      </c>
      <c r="F10" s="7">
        <v>109395</v>
      </c>
      <c r="G10" s="7">
        <f>95240+9000</f>
        <v>104240</v>
      </c>
      <c r="H10" s="7">
        <f t="shared" si="0"/>
        <v>484135</v>
      </c>
      <c r="I10" s="7">
        <v>120000</v>
      </c>
      <c r="J10" s="9"/>
      <c r="K10" s="9"/>
    </row>
    <row r="11" spans="1:10" s="8" customFormat="1" ht="12">
      <c r="A11" s="25"/>
      <c r="B11" s="17" t="s">
        <v>26</v>
      </c>
      <c r="C11" s="10" t="s">
        <v>24</v>
      </c>
      <c r="D11" s="11">
        <v>76</v>
      </c>
      <c r="E11" s="11">
        <v>130</v>
      </c>
      <c r="F11" s="11">
        <v>108</v>
      </c>
      <c r="G11" s="11">
        <v>82</v>
      </c>
      <c r="H11" s="11">
        <f t="shared" si="0"/>
        <v>396</v>
      </c>
      <c r="I11" s="11"/>
      <c r="J11" s="9"/>
    </row>
    <row r="12" spans="1:11" s="8" customFormat="1" ht="24">
      <c r="A12" s="25">
        <v>2</v>
      </c>
      <c r="B12" s="17" t="s">
        <v>28</v>
      </c>
      <c r="C12" s="10" t="s">
        <v>5</v>
      </c>
      <c r="D12" s="11">
        <f>21000-2800</f>
        <v>18200</v>
      </c>
      <c r="E12" s="11">
        <v>21000</v>
      </c>
      <c r="F12" s="11">
        <v>19566</v>
      </c>
      <c r="G12" s="11">
        <v>19471</v>
      </c>
      <c r="H12" s="11">
        <f t="shared" si="0"/>
        <v>78237</v>
      </c>
      <c r="I12" s="11">
        <f>19*1587</f>
        <v>30153</v>
      </c>
      <c r="J12" s="9"/>
      <c r="K12" s="9"/>
    </row>
    <row r="13" spans="1:10" s="8" customFormat="1" ht="24">
      <c r="A13" s="3">
        <v>3</v>
      </c>
      <c r="B13" s="20" t="s">
        <v>112</v>
      </c>
      <c r="C13" s="6" t="s">
        <v>5</v>
      </c>
      <c r="D13" s="7">
        <v>16700</v>
      </c>
      <c r="E13" s="7">
        <v>20990</v>
      </c>
      <c r="F13" s="7">
        <v>22367</v>
      </c>
      <c r="G13" s="7">
        <v>26179</v>
      </c>
      <c r="H13" s="7">
        <f t="shared" si="0"/>
        <v>86236</v>
      </c>
      <c r="I13" s="7">
        <v>30000</v>
      </c>
      <c r="J13" s="9"/>
    </row>
    <row r="14" spans="1:10" s="8" customFormat="1" ht="24">
      <c r="A14" s="3" t="s">
        <v>6</v>
      </c>
      <c r="B14" s="15" t="s">
        <v>123</v>
      </c>
      <c r="C14" s="6" t="s">
        <v>5</v>
      </c>
      <c r="D14" s="7">
        <f>D15+D17</f>
        <v>87061</v>
      </c>
      <c r="E14" s="7">
        <f>E15+E17</f>
        <v>61000</v>
      </c>
      <c r="F14" s="7">
        <f>F15+F17</f>
        <v>74400</v>
      </c>
      <c r="G14" s="7">
        <f>G15+G17</f>
        <v>91150</v>
      </c>
      <c r="H14" s="7">
        <f t="shared" si="0"/>
        <v>313611</v>
      </c>
      <c r="I14" s="7">
        <f>I15+I17</f>
        <v>177500</v>
      </c>
      <c r="J14" s="9"/>
    </row>
    <row r="15" spans="1:10" s="8" customFormat="1" ht="24">
      <c r="A15" s="3">
        <v>1</v>
      </c>
      <c r="B15" s="21" t="s">
        <v>113</v>
      </c>
      <c r="C15" s="6" t="s">
        <v>5</v>
      </c>
      <c r="D15" s="7">
        <v>61000</v>
      </c>
      <c r="E15" s="7">
        <v>61000</v>
      </c>
      <c r="F15" s="7">
        <v>74400</v>
      </c>
      <c r="G15" s="7">
        <v>69000</v>
      </c>
      <c r="H15" s="7">
        <f t="shared" si="0"/>
        <v>265400</v>
      </c>
      <c r="I15" s="7">
        <f>(84*1500)+(43*500)</f>
        <v>147500</v>
      </c>
      <c r="J15" s="9"/>
    </row>
    <row r="16" spans="1:10" s="8" customFormat="1" ht="12">
      <c r="A16" s="25"/>
      <c r="B16" s="17" t="s">
        <v>26</v>
      </c>
      <c r="C16" s="10" t="s">
        <v>24</v>
      </c>
      <c r="D16" s="11">
        <v>96</v>
      </c>
      <c r="E16" s="11">
        <v>127</v>
      </c>
      <c r="F16" s="11">
        <v>122</v>
      </c>
      <c r="G16" s="11">
        <v>140</v>
      </c>
      <c r="H16" s="11">
        <f t="shared" si="0"/>
        <v>485</v>
      </c>
      <c r="I16" s="11"/>
      <c r="J16" s="9"/>
    </row>
    <row r="17" spans="1:10" s="8" customFormat="1" ht="12">
      <c r="A17" s="25">
        <v>2</v>
      </c>
      <c r="B17" s="17" t="s">
        <v>114</v>
      </c>
      <c r="C17" s="10"/>
      <c r="D17" s="11">
        <f>87061-D15</f>
        <v>26061</v>
      </c>
      <c r="E17" s="11">
        <v>0</v>
      </c>
      <c r="F17" s="11">
        <v>0</v>
      </c>
      <c r="G17" s="11">
        <v>22150</v>
      </c>
      <c r="H17" s="11">
        <f t="shared" si="0"/>
        <v>48211</v>
      </c>
      <c r="I17" s="11">
        <v>30000</v>
      </c>
      <c r="J17" s="9"/>
    </row>
    <row r="18" spans="1:10" s="8" customFormat="1" ht="24">
      <c r="A18" s="3" t="s">
        <v>33</v>
      </c>
      <c r="B18" s="21" t="s">
        <v>116</v>
      </c>
      <c r="C18" s="6" t="s">
        <v>5</v>
      </c>
      <c r="D18" s="7">
        <v>1000</v>
      </c>
      <c r="E18" s="7">
        <v>1000</v>
      </c>
      <c r="F18" s="7">
        <v>1000</v>
      </c>
      <c r="G18" s="7">
        <v>500</v>
      </c>
      <c r="H18" s="7">
        <f t="shared" si="0"/>
        <v>3500</v>
      </c>
      <c r="I18" s="7">
        <v>1000</v>
      </c>
      <c r="J18" s="9"/>
    </row>
    <row r="19" spans="1:10" s="8" customFormat="1" ht="12">
      <c r="A19" s="25"/>
      <c r="B19" s="17" t="s">
        <v>27</v>
      </c>
      <c r="C19" s="10" t="s">
        <v>25</v>
      </c>
      <c r="D19" s="11">
        <v>2</v>
      </c>
      <c r="E19" s="11">
        <v>2</v>
      </c>
      <c r="F19" s="11">
        <v>2</v>
      </c>
      <c r="G19" s="11">
        <v>1</v>
      </c>
      <c r="H19" s="11">
        <f t="shared" si="0"/>
        <v>7</v>
      </c>
      <c r="I19" s="11">
        <v>2</v>
      </c>
      <c r="J19" s="9"/>
    </row>
    <row r="20" spans="1:10" s="8" customFormat="1" ht="36">
      <c r="A20" s="3" t="s">
        <v>75</v>
      </c>
      <c r="B20" s="21" t="s">
        <v>117</v>
      </c>
      <c r="C20" s="6" t="s">
        <v>5</v>
      </c>
      <c r="D20" s="7">
        <v>1663</v>
      </c>
      <c r="E20" s="7">
        <v>1557</v>
      </c>
      <c r="F20" s="7">
        <v>818</v>
      </c>
      <c r="G20" s="7">
        <v>437</v>
      </c>
      <c r="H20" s="7">
        <f t="shared" si="0"/>
        <v>4475</v>
      </c>
      <c r="I20" s="7">
        <v>630</v>
      </c>
      <c r="J20" s="9"/>
    </row>
    <row r="21" spans="1:10" s="8" customFormat="1" ht="24">
      <c r="A21" s="3" t="s">
        <v>96</v>
      </c>
      <c r="B21" s="20" t="s">
        <v>97</v>
      </c>
      <c r="C21" s="6" t="s">
        <v>5</v>
      </c>
      <c r="D21" s="7">
        <f>D22+D27+D29+D32+D35+D36+D37+D46+D54+D60+D64+D66+D67</f>
        <v>954751.24</v>
      </c>
      <c r="E21" s="7">
        <f>E22+E27+E29+E32+E35+E36+E37+E46+E54+E60+E64+E66+E67</f>
        <v>1067003.52</v>
      </c>
      <c r="F21" s="7">
        <f>F22+F27+F29+F32+F35+F36+F37+F46+F54+F60+F64+F66+F67</f>
        <v>1112648.84</v>
      </c>
      <c r="G21" s="7">
        <f>G22+G27+G29+G32+G35+G36+G37+G46+G54+G60+G64+G66+G67</f>
        <v>896590.84</v>
      </c>
      <c r="H21" s="7">
        <f t="shared" si="0"/>
        <v>4030994.44</v>
      </c>
      <c r="I21" s="7">
        <f>I22+I27+I29+I32+I35+I36+I37+I46+I54+I60+I64+I66+I67</f>
        <v>658784.26</v>
      </c>
      <c r="J21" s="9"/>
    </row>
    <row r="22" spans="1:10" s="8" customFormat="1" ht="19.5" customHeight="1">
      <c r="A22" s="3" t="s">
        <v>2</v>
      </c>
      <c r="B22" s="21" t="s">
        <v>34</v>
      </c>
      <c r="C22" s="6" t="s">
        <v>5</v>
      </c>
      <c r="D22" s="7"/>
      <c r="E22" s="7">
        <v>7500</v>
      </c>
      <c r="F22" s="7"/>
      <c r="G22" s="11"/>
      <c r="H22" s="11">
        <f>SUM(D22:G22)</f>
        <v>7500</v>
      </c>
      <c r="I22" s="11"/>
      <c r="J22" s="9"/>
    </row>
    <row r="23" spans="1:11" s="8" customFormat="1" ht="12">
      <c r="A23" s="25"/>
      <c r="B23" s="17" t="s">
        <v>35</v>
      </c>
      <c r="C23" s="10" t="s">
        <v>3</v>
      </c>
      <c r="D23" s="11">
        <v>6383</v>
      </c>
      <c r="E23" s="11">
        <v>2302</v>
      </c>
      <c r="F23" s="7">
        <v>10028</v>
      </c>
      <c r="G23" s="11">
        <v>3554</v>
      </c>
      <c r="H23" s="11">
        <f>SUM(D23:G23)</f>
        <v>22267</v>
      </c>
      <c r="I23" s="11"/>
      <c r="J23" s="9"/>
      <c r="K23" s="9"/>
    </row>
    <row r="24" spans="1:11" s="8" customFormat="1" ht="12">
      <c r="A24" s="25"/>
      <c r="B24" s="17" t="s">
        <v>126</v>
      </c>
      <c r="C24" s="10"/>
      <c r="D24" s="11"/>
      <c r="E24" s="11"/>
      <c r="F24" s="7"/>
      <c r="G24" s="11"/>
      <c r="H24" s="11"/>
      <c r="I24" s="11"/>
      <c r="J24" s="9"/>
      <c r="K24" s="9"/>
    </row>
    <row r="25" spans="1:11" s="8" customFormat="1" ht="12">
      <c r="A25" s="25"/>
      <c r="B25" s="17" t="s">
        <v>127</v>
      </c>
      <c r="C25" s="10"/>
      <c r="D25" s="11"/>
      <c r="E25" s="11">
        <v>388</v>
      </c>
      <c r="F25" s="7">
        <v>1763</v>
      </c>
      <c r="G25" s="11">
        <v>787</v>
      </c>
      <c r="H25" s="11">
        <f>SUM(D25:G25)</f>
        <v>2938</v>
      </c>
      <c r="I25" s="11"/>
      <c r="J25" s="9"/>
      <c r="K25" s="9"/>
    </row>
    <row r="26" spans="1:11" s="8" customFormat="1" ht="12">
      <c r="A26" s="25"/>
      <c r="B26" s="17" t="s">
        <v>128</v>
      </c>
      <c r="C26" s="10"/>
      <c r="D26" s="11"/>
      <c r="E26" s="11">
        <v>208</v>
      </c>
      <c r="F26" s="7">
        <v>546</v>
      </c>
      <c r="G26" s="11">
        <v>125</v>
      </c>
      <c r="H26" s="11">
        <f>SUM(D26:G26)</f>
        <v>879</v>
      </c>
      <c r="I26" s="11"/>
      <c r="J26" s="9"/>
      <c r="K26" s="9"/>
    </row>
    <row r="27" spans="1:10" s="8" customFormat="1" ht="12">
      <c r="A27" s="3" t="s">
        <v>6</v>
      </c>
      <c r="B27" s="21" t="s">
        <v>36</v>
      </c>
      <c r="C27" s="6" t="s">
        <v>5</v>
      </c>
      <c r="D27" s="7"/>
      <c r="E27" s="7"/>
      <c r="F27" s="7"/>
      <c r="G27" s="11">
        <f>+D27+E27+F27</f>
        <v>0</v>
      </c>
      <c r="H27" s="11">
        <f t="shared" si="0"/>
        <v>0</v>
      </c>
      <c r="I27" s="11"/>
      <c r="J27" s="9"/>
    </row>
    <row r="28" spans="1:10" s="8" customFormat="1" ht="12">
      <c r="A28" s="3"/>
      <c r="B28" s="17" t="s">
        <v>37</v>
      </c>
      <c r="C28" s="10" t="s">
        <v>3</v>
      </c>
      <c r="D28" s="11"/>
      <c r="E28" s="11"/>
      <c r="F28" s="7"/>
      <c r="G28" s="11"/>
      <c r="H28" s="11">
        <f t="shared" si="0"/>
        <v>0</v>
      </c>
      <c r="I28" s="11"/>
      <c r="J28" s="9"/>
    </row>
    <row r="29" spans="1:10" s="8" customFormat="1" ht="24">
      <c r="A29" s="3" t="s">
        <v>33</v>
      </c>
      <c r="B29" s="21" t="s">
        <v>41</v>
      </c>
      <c r="C29" s="6"/>
      <c r="D29" s="7">
        <f>D30+0</f>
        <v>667608</v>
      </c>
      <c r="E29" s="7">
        <f>E30+0</f>
        <v>609599</v>
      </c>
      <c r="F29" s="7">
        <f>F30+0</f>
        <v>680289</v>
      </c>
      <c r="G29" s="7">
        <f>G30+0</f>
        <v>558471</v>
      </c>
      <c r="H29" s="7">
        <f t="shared" si="0"/>
        <v>2515967</v>
      </c>
      <c r="I29" s="7">
        <f>I30+0</f>
        <v>450000</v>
      </c>
      <c r="J29" s="9"/>
    </row>
    <row r="30" spans="1:10" s="8" customFormat="1" ht="24">
      <c r="A30" s="26"/>
      <c r="B30" s="18" t="s">
        <v>65</v>
      </c>
      <c r="C30" s="10" t="s">
        <v>5</v>
      </c>
      <c r="D30" s="11">
        <v>667608</v>
      </c>
      <c r="E30" s="11">
        <v>609599</v>
      </c>
      <c r="F30" s="11">
        <v>680289</v>
      </c>
      <c r="G30" s="11">
        <v>558471</v>
      </c>
      <c r="H30" s="11">
        <f t="shared" si="0"/>
        <v>2515967</v>
      </c>
      <c r="I30" s="11">
        <v>450000</v>
      </c>
      <c r="J30" s="9"/>
    </row>
    <row r="31" spans="1:10" s="8" customFormat="1" ht="12">
      <c r="A31" s="26"/>
      <c r="B31" s="18" t="s">
        <v>66</v>
      </c>
      <c r="C31" s="10" t="s">
        <v>15</v>
      </c>
      <c r="D31" s="11">
        <v>65843</v>
      </c>
      <c r="E31" s="11">
        <v>38218</v>
      </c>
      <c r="F31" s="11">
        <v>36361</v>
      </c>
      <c r="G31" s="11">
        <v>26585</v>
      </c>
      <c r="H31" s="11">
        <f t="shared" si="0"/>
        <v>167007</v>
      </c>
      <c r="I31" s="11">
        <v>23000</v>
      </c>
      <c r="J31" s="9"/>
    </row>
    <row r="32" spans="1:10" s="8" customFormat="1" ht="12">
      <c r="A32" s="3" t="s">
        <v>75</v>
      </c>
      <c r="B32" s="22" t="s">
        <v>94</v>
      </c>
      <c r="C32" s="6" t="s">
        <v>5</v>
      </c>
      <c r="D32" s="7"/>
      <c r="E32" s="7"/>
      <c r="F32" s="7"/>
      <c r="G32" s="7">
        <f>G33+G34</f>
        <v>24745</v>
      </c>
      <c r="H32" s="7">
        <f t="shared" si="0"/>
        <v>24745</v>
      </c>
      <c r="I32" s="7"/>
      <c r="J32" s="9"/>
    </row>
    <row r="33" spans="1:10" s="8" customFormat="1" ht="12">
      <c r="A33" s="3"/>
      <c r="B33" s="17" t="s">
        <v>69</v>
      </c>
      <c r="C33" s="10" t="s">
        <v>5</v>
      </c>
      <c r="D33" s="11"/>
      <c r="E33" s="11"/>
      <c r="F33" s="7"/>
      <c r="G33" s="11">
        <v>21395</v>
      </c>
      <c r="H33" s="11">
        <f t="shared" si="0"/>
        <v>21395</v>
      </c>
      <c r="I33" s="11"/>
      <c r="J33" s="9"/>
    </row>
    <row r="34" spans="1:10" s="8" customFormat="1" ht="12">
      <c r="A34" s="3"/>
      <c r="B34" s="17" t="s">
        <v>70</v>
      </c>
      <c r="C34" s="10" t="s">
        <v>5</v>
      </c>
      <c r="D34" s="11"/>
      <c r="E34" s="11"/>
      <c r="F34" s="7"/>
      <c r="G34" s="11">
        <v>3350</v>
      </c>
      <c r="H34" s="11">
        <f t="shared" si="0"/>
        <v>3350</v>
      </c>
      <c r="I34" s="11"/>
      <c r="J34" s="9"/>
    </row>
    <row r="35" spans="1:10" s="8" customFormat="1" ht="36">
      <c r="A35" s="3" t="s">
        <v>72</v>
      </c>
      <c r="B35" s="15" t="s">
        <v>29</v>
      </c>
      <c r="C35" s="6" t="s">
        <v>5</v>
      </c>
      <c r="D35" s="7">
        <v>5000</v>
      </c>
      <c r="E35" s="7">
        <v>4000</v>
      </c>
      <c r="F35" s="7">
        <v>5520</v>
      </c>
      <c r="G35" s="7">
        <v>9500</v>
      </c>
      <c r="H35" s="7">
        <f t="shared" si="0"/>
        <v>24020</v>
      </c>
      <c r="I35" s="7">
        <v>10000</v>
      </c>
      <c r="J35" s="9"/>
    </row>
    <row r="36" spans="1:10" s="8" customFormat="1" ht="24">
      <c r="A36" s="3" t="s">
        <v>92</v>
      </c>
      <c r="B36" s="21" t="s">
        <v>67</v>
      </c>
      <c r="C36" s="6" t="s">
        <v>5</v>
      </c>
      <c r="D36" s="7">
        <v>17000</v>
      </c>
      <c r="E36" s="7">
        <v>20000</v>
      </c>
      <c r="F36" s="7">
        <v>0</v>
      </c>
      <c r="G36" s="7">
        <v>13000</v>
      </c>
      <c r="H36" s="7">
        <f t="shared" si="0"/>
        <v>50000</v>
      </c>
      <c r="I36" s="7">
        <v>15000</v>
      </c>
      <c r="J36" s="9"/>
    </row>
    <row r="37" spans="1:10" s="8" customFormat="1" ht="12">
      <c r="A37" s="3" t="s">
        <v>93</v>
      </c>
      <c r="B37" s="21" t="s">
        <v>30</v>
      </c>
      <c r="C37" s="6" t="s">
        <v>5</v>
      </c>
      <c r="D37" s="7">
        <f>D38+D44+D45</f>
        <v>0</v>
      </c>
      <c r="E37" s="7">
        <f>E38+E44+E45</f>
        <v>145197</v>
      </c>
      <c r="F37" s="7">
        <f>F38+F44+F45</f>
        <v>186403</v>
      </c>
      <c r="G37" s="7">
        <f>G38+G44+G45</f>
        <v>70185</v>
      </c>
      <c r="H37" s="7">
        <f t="shared" si="0"/>
        <v>401785</v>
      </c>
      <c r="I37" s="7"/>
      <c r="J37" s="9"/>
    </row>
    <row r="38" spans="1:10" s="8" customFormat="1" ht="12">
      <c r="A38" s="3">
        <v>1</v>
      </c>
      <c r="B38" s="21" t="s">
        <v>40</v>
      </c>
      <c r="C38" s="6" t="s">
        <v>5</v>
      </c>
      <c r="D38" s="7">
        <v>0</v>
      </c>
      <c r="E38" s="7">
        <v>135431</v>
      </c>
      <c r="F38" s="7">
        <f>F41+F43</f>
        <v>163163</v>
      </c>
      <c r="G38" s="7">
        <f>G41+G43</f>
        <v>48112</v>
      </c>
      <c r="H38" s="7">
        <f t="shared" si="0"/>
        <v>346706</v>
      </c>
      <c r="I38" s="7">
        <f>I41+I43</f>
        <v>40000</v>
      </c>
      <c r="J38" s="9"/>
    </row>
    <row r="39" spans="1:10" s="8" customFormat="1" ht="12">
      <c r="A39" s="25"/>
      <c r="B39" s="17" t="s">
        <v>85</v>
      </c>
      <c r="C39" s="10" t="s">
        <v>3</v>
      </c>
      <c r="D39" s="11"/>
      <c r="E39" s="11"/>
      <c r="F39" s="11"/>
      <c r="G39" s="11"/>
      <c r="H39" s="11">
        <f t="shared" si="0"/>
        <v>0</v>
      </c>
      <c r="I39" s="11"/>
      <c r="J39" s="9"/>
    </row>
    <row r="40" spans="1:10" s="8" customFormat="1" ht="24">
      <c r="A40" s="25">
        <v>1.1</v>
      </c>
      <c r="B40" s="17" t="s">
        <v>84</v>
      </c>
      <c r="C40" s="10" t="s">
        <v>3</v>
      </c>
      <c r="D40" s="11"/>
      <c r="E40" s="11"/>
      <c r="F40" s="11"/>
      <c r="G40" s="11"/>
      <c r="H40" s="11">
        <f t="shared" si="0"/>
        <v>0</v>
      </c>
      <c r="I40" s="11"/>
      <c r="J40" s="9"/>
    </row>
    <row r="41" spans="1:10" s="8" customFormat="1" ht="12">
      <c r="A41" s="25"/>
      <c r="B41" s="17" t="s">
        <v>31</v>
      </c>
      <c r="C41" s="10" t="s">
        <v>5</v>
      </c>
      <c r="D41" s="11">
        <v>0</v>
      </c>
      <c r="E41" s="11">
        <v>0</v>
      </c>
      <c r="F41" s="11">
        <v>75077</v>
      </c>
      <c r="G41" s="11">
        <v>48112</v>
      </c>
      <c r="H41" s="11">
        <f t="shared" si="0"/>
        <v>123189</v>
      </c>
      <c r="I41" s="11">
        <v>40000</v>
      </c>
      <c r="J41" s="9"/>
    </row>
    <row r="42" spans="1:10" s="8" customFormat="1" ht="24">
      <c r="A42" s="25">
        <v>1.2</v>
      </c>
      <c r="B42" s="23" t="s">
        <v>83</v>
      </c>
      <c r="C42" s="10" t="s">
        <v>3</v>
      </c>
      <c r="D42" s="12"/>
      <c r="E42" s="12"/>
      <c r="F42" s="11"/>
      <c r="G42" s="11"/>
      <c r="H42" s="11">
        <f t="shared" si="0"/>
        <v>0</v>
      </c>
      <c r="I42" s="11"/>
      <c r="J42" s="9"/>
    </row>
    <row r="43" spans="1:10" s="8" customFormat="1" ht="12">
      <c r="A43" s="25"/>
      <c r="B43" s="23" t="s">
        <v>78</v>
      </c>
      <c r="C43" s="10" t="s">
        <v>5</v>
      </c>
      <c r="D43" s="12">
        <v>0</v>
      </c>
      <c r="E43" s="12">
        <v>0</v>
      </c>
      <c r="F43" s="11">
        <v>88086</v>
      </c>
      <c r="G43" s="11"/>
      <c r="H43" s="11">
        <f t="shared" si="0"/>
        <v>88086</v>
      </c>
      <c r="I43" s="11"/>
      <c r="J43" s="9"/>
    </row>
    <row r="44" spans="1:10" s="8" customFormat="1" ht="24">
      <c r="A44" s="3">
        <v>2</v>
      </c>
      <c r="B44" s="22" t="s">
        <v>39</v>
      </c>
      <c r="C44" s="28" t="s">
        <v>5</v>
      </c>
      <c r="D44" s="29">
        <v>0</v>
      </c>
      <c r="E44" s="27">
        <v>9766</v>
      </c>
      <c r="F44" s="7">
        <v>9766</v>
      </c>
      <c r="G44" s="7">
        <v>22073</v>
      </c>
      <c r="H44" s="7">
        <f t="shared" si="0"/>
        <v>41605</v>
      </c>
      <c r="I44" s="7">
        <v>22073</v>
      </c>
      <c r="J44" s="9"/>
    </row>
    <row r="45" spans="1:10" s="8" customFormat="1" ht="36">
      <c r="A45" s="3">
        <v>3</v>
      </c>
      <c r="B45" s="22" t="s">
        <v>38</v>
      </c>
      <c r="C45" s="28" t="s">
        <v>5</v>
      </c>
      <c r="D45" s="29">
        <v>0</v>
      </c>
      <c r="E45" s="29">
        <v>0</v>
      </c>
      <c r="F45" s="7">
        <v>13474</v>
      </c>
      <c r="G45" s="7">
        <v>0</v>
      </c>
      <c r="H45" s="7">
        <f t="shared" si="0"/>
        <v>13474</v>
      </c>
      <c r="I45" s="7">
        <v>0</v>
      </c>
      <c r="J45" s="9"/>
    </row>
    <row r="46" spans="1:13" s="8" customFormat="1" ht="24">
      <c r="A46" s="3" t="s">
        <v>98</v>
      </c>
      <c r="B46" s="20" t="s">
        <v>42</v>
      </c>
      <c r="C46" s="6" t="s">
        <v>5</v>
      </c>
      <c r="D46" s="7">
        <f>D49+D51+D53</f>
        <v>132366</v>
      </c>
      <c r="E46" s="7">
        <f>E49+E51+E53</f>
        <v>176064</v>
      </c>
      <c r="F46" s="7">
        <f>F49+F51+F53</f>
        <v>187558</v>
      </c>
      <c r="G46" s="7">
        <f>G49+G51+G53</f>
        <v>181184</v>
      </c>
      <c r="H46" s="7">
        <f>SUM(D46:G46)</f>
        <v>677172</v>
      </c>
      <c r="I46" s="7">
        <f>I49+I51+I53</f>
        <v>140385.5</v>
      </c>
      <c r="J46" s="7"/>
      <c r="K46" s="9"/>
      <c r="L46" s="9"/>
      <c r="M46" s="9"/>
    </row>
    <row r="47" spans="1:13" s="8" customFormat="1" ht="12">
      <c r="A47" s="25"/>
      <c r="B47" s="16" t="s">
        <v>76</v>
      </c>
      <c r="C47" s="10" t="s">
        <v>3</v>
      </c>
      <c r="D47" s="11">
        <v>329158</v>
      </c>
      <c r="E47" s="11">
        <v>432056</v>
      </c>
      <c r="F47" s="11">
        <f>F48+F50</f>
        <v>381881</v>
      </c>
      <c r="G47" s="11">
        <f>G48+G50</f>
        <v>321990</v>
      </c>
      <c r="H47" s="11">
        <f t="shared" si="0"/>
        <v>1465085</v>
      </c>
      <c r="I47" s="11">
        <f>I48+I50</f>
        <v>260000</v>
      </c>
      <c r="J47" s="9"/>
      <c r="K47" s="9"/>
      <c r="L47" s="9"/>
      <c r="M47" s="9"/>
    </row>
    <row r="48" spans="1:10" s="8" customFormat="1" ht="12">
      <c r="A48" s="3">
        <v>1</v>
      </c>
      <c r="B48" s="21" t="s">
        <v>77</v>
      </c>
      <c r="C48" s="6" t="s">
        <v>3</v>
      </c>
      <c r="D48" s="7">
        <v>291543</v>
      </c>
      <c r="E48" s="7">
        <v>250805</v>
      </c>
      <c r="F48" s="7">
        <v>211567</v>
      </c>
      <c r="G48" s="7">
        <v>185316</v>
      </c>
      <c r="H48" s="7">
        <f t="shared" si="0"/>
        <v>939231</v>
      </c>
      <c r="I48" s="7">
        <v>145000</v>
      </c>
      <c r="J48" s="9"/>
    </row>
    <row r="49" spans="2:10" ht="12">
      <c r="B49" s="17" t="s">
        <v>78</v>
      </c>
      <c r="C49" s="10" t="s">
        <v>5</v>
      </c>
      <c r="D49" s="11">
        <v>125333</v>
      </c>
      <c r="E49" s="11">
        <v>132114</v>
      </c>
      <c r="F49" s="11">
        <v>119960</v>
      </c>
      <c r="G49" s="11">
        <v>115000</v>
      </c>
      <c r="H49" s="11">
        <f t="shared" si="0"/>
        <v>492407</v>
      </c>
      <c r="I49" s="11">
        <f>I48*0.621</f>
        <v>90045</v>
      </c>
      <c r="J49" s="9"/>
    </row>
    <row r="50" spans="1:10" s="8" customFormat="1" ht="12">
      <c r="A50" s="3">
        <v>2</v>
      </c>
      <c r="B50" s="21" t="s">
        <v>79</v>
      </c>
      <c r="C50" s="6" t="s">
        <v>3</v>
      </c>
      <c r="D50" s="7">
        <v>37615</v>
      </c>
      <c r="E50" s="7">
        <v>181251</v>
      </c>
      <c r="F50" s="7">
        <v>170314</v>
      </c>
      <c r="G50" s="7">
        <v>136674</v>
      </c>
      <c r="H50" s="7">
        <f t="shared" si="0"/>
        <v>525854</v>
      </c>
      <c r="I50" s="7">
        <v>115000</v>
      </c>
      <c r="J50" s="9"/>
    </row>
    <row r="51" spans="2:10" ht="12">
      <c r="B51" s="17" t="s">
        <v>78</v>
      </c>
      <c r="C51" s="10" t="s">
        <v>5</v>
      </c>
      <c r="D51" s="11">
        <v>7033</v>
      </c>
      <c r="E51" s="11">
        <v>43950</v>
      </c>
      <c r="F51" s="11">
        <v>67598</v>
      </c>
      <c r="G51" s="11">
        <v>65989</v>
      </c>
      <c r="H51" s="11">
        <f t="shared" si="0"/>
        <v>184570</v>
      </c>
      <c r="I51" s="11">
        <f>I50*0.621*0.7</f>
        <v>49990.5</v>
      </c>
      <c r="J51" s="9"/>
    </row>
    <row r="52" spans="1:10" ht="47.25">
      <c r="A52" s="3">
        <v>3</v>
      </c>
      <c r="B52" s="48" t="s">
        <v>125</v>
      </c>
      <c r="C52" s="47" t="s">
        <v>3</v>
      </c>
      <c r="D52" s="49">
        <v>0</v>
      </c>
      <c r="E52" s="11">
        <v>0</v>
      </c>
      <c r="F52" s="11">
        <v>0</v>
      </c>
      <c r="G52" s="11">
        <v>37</v>
      </c>
      <c r="H52" s="11">
        <f t="shared" si="0"/>
        <v>37</v>
      </c>
      <c r="I52" s="11"/>
      <c r="J52" s="9"/>
    </row>
    <row r="53" spans="2:10" ht="20.25" customHeight="1">
      <c r="B53" s="46" t="s">
        <v>78</v>
      </c>
      <c r="C53" s="47" t="s">
        <v>5</v>
      </c>
      <c r="D53" s="49">
        <v>0</v>
      </c>
      <c r="E53" s="11">
        <v>0</v>
      </c>
      <c r="F53" s="11">
        <v>0</v>
      </c>
      <c r="G53" s="11">
        <v>195</v>
      </c>
      <c r="H53" s="11">
        <f t="shared" si="0"/>
        <v>195</v>
      </c>
      <c r="I53" s="11">
        <v>350</v>
      </c>
      <c r="J53" s="9"/>
    </row>
    <row r="54" spans="1:10" ht="12">
      <c r="A54" s="3" t="s">
        <v>99</v>
      </c>
      <c r="B54" s="21" t="s">
        <v>43</v>
      </c>
      <c r="C54" s="6" t="s">
        <v>5</v>
      </c>
      <c r="D54" s="7">
        <f aca="true" t="shared" si="1" ref="D54:G55">D56+D58</f>
        <v>79584</v>
      </c>
      <c r="E54" s="7">
        <f t="shared" si="1"/>
        <v>54252</v>
      </c>
      <c r="F54" s="7">
        <f t="shared" si="1"/>
        <v>8278</v>
      </c>
      <c r="G54" s="7">
        <f t="shared" si="1"/>
        <v>2324</v>
      </c>
      <c r="H54" s="7">
        <f>SUM(D54:G54)</f>
        <v>144438</v>
      </c>
      <c r="I54" s="7">
        <f>I56+I58</f>
        <v>3300</v>
      </c>
      <c r="J54" s="9"/>
    </row>
    <row r="55" spans="2:10" ht="12">
      <c r="B55" s="17" t="s">
        <v>46</v>
      </c>
      <c r="C55" s="10" t="s">
        <v>45</v>
      </c>
      <c r="D55" s="11">
        <f t="shared" si="1"/>
        <v>7818</v>
      </c>
      <c r="E55" s="11">
        <f t="shared" si="1"/>
        <v>4382</v>
      </c>
      <c r="F55" s="11">
        <f t="shared" si="1"/>
        <v>531</v>
      </c>
      <c r="G55" s="11">
        <v>0</v>
      </c>
      <c r="H55" s="11">
        <f t="shared" si="0"/>
        <v>12731</v>
      </c>
      <c r="I55" s="11">
        <v>0</v>
      </c>
      <c r="J55" s="9"/>
    </row>
    <row r="56" spans="1:10" s="8" customFormat="1" ht="12">
      <c r="A56" s="3">
        <v>1</v>
      </c>
      <c r="B56" s="21" t="s">
        <v>80</v>
      </c>
      <c r="C56" s="6" t="s">
        <v>5</v>
      </c>
      <c r="D56" s="7">
        <v>73000</v>
      </c>
      <c r="E56" s="7">
        <v>38000</v>
      </c>
      <c r="F56" s="7">
        <v>0</v>
      </c>
      <c r="G56" s="7">
        <v>0</v>
      </c>
      <c r="H56" s="7">
        <f t="shared" si="0"/>
        <v>111000</v>
      </c>
      <c r="I56" s="7"/>
      <c r="J56" s="9"/>
    </row>
    <row r="57" spans="2:10" ht="12">
      <c r="B57" s="17" t="s">
        <v>81</v>
      </c>
      <c r="C57" s="10" t="s">
        <v>45</v>
      </c>
      <c r="D57" s="11">
        <v>7334</v>
      </c>
      <c r="E57" s="11">
        <v>3502</v>
      </c>
      <c r="F57" s="11">
        <v>0</v>
      </c>
      <c r="G57" s="11">
        <v>0</v>
      </c>
      <c r="H57" s="11">
        <f t="shared" si="0"/>
        <v>10836</v>
      </c>
      <c r="I57" s="11">
        <v>0</v>
      </c>
      <c r="J57" s="9"/>
    </row>
    <row r="58" spans="1:10" s="8" customFormat="1" ht="12">
      <c r="A58" s="3">
        <v>2</v>
      </c>
      <c r="B58" s="21" t="s">
        <v>44</v>
      </c>
      <c r="C58" s="6" t="s">
        <v>5</v>
      </c>
      <c r="D58" s="7">
        <v>6584</v>
      </c>
      <c r="E58" s="7">
        <v>16252</v>
      </c>
      <c r="F58" s="7">
        <v>8278</v>
      </c>
      <c r="G58" s="7">
        <v>2324</v>
      </c>
      <c r="H58" s="7">
        <f t="shared" si="0"/>
        <v>33438</v>
      </c>
      <c r="I58" s="7">
        <f>I59*22</f>
        <v>3300</v>
      </c>
      <c r="J58" s="9"/>
    </row>
    <row r="59" spans="2:10" ht="12">
      <c r="B59" s="17" t="s">
        <v>81</v>
      </c>
      <c r="C59" s="10" t="s">
        <v>45</v>
      </c>
      <c r="D59" s="11">
        <v>484</v>
      </c>
      <c r="E59" s="11">
        <v>880</v>
      </c>
      <c r="F59" s="11">
        <v>531</v>
      </c>
      <c r="G59" s="11">
        <v>106</v>
      </c>
      <c r="H59" s="11">
        <f t="shared" si="0"/>
        <v>2001</v>
      </c>
      <c r="I59" s="11">
        <v>150</v>
      </c>
      <c r="J59" s="9"/>
    </row>
    <row r="60" spans="1:10" ht="50.25" customHeight="1">
      <c r="A60" s="3" t="s">
        <v>100</v>
      </c>
      <c r="B60" s="24" t="s">
        <v>68</v>
      </c>
      <c r="C60" s="6" t="s">
        <v>5</v>
      </c>
      <c r="D60" s="7">
        <v>344</v>
      </c>
      <c r="E60" s="7">
        <v>300</v>
      </c>
      <c r="F60" s="7">
        <v>300</v>
      </c>
      <c r="G60" s="7">
        <v>300</v>
      </c>
      <c r="H60" s="7">
        <f t="shared" si="0"/>
        <v>1244</v>
      </c>
      <c r="I60" s="7">
        <v>0</v>
      </c>
      <c r="J60" s="9"/>
    </row>
    <row r="61" spans="2:10" ht="12">
      <c r="B61" s="17" t="s">
        <v>47</v>
      </c>
      <c r="C61" s="10" t="s">
        <v>3</v>
      </c>
      <c r="D61" s="11">
        <v>432</v>
      </c>
      <c r="E61" s="11">
        <v>0</v>
      </c>
      <c r="F61" s="11">
        <v>771</v>
      </c>
      <c r="G61" s="11">
        <v>0</v>
      </c>
      <c r="H61" s="11">
        <f t="shared" si="0"/>
        <v>1203</v>
      </c>
      <c r="I61" s="7">
        <v>0</v>
      </c>
      <c r="J61" s="9"/>
    </row>
    <row r="62" spans="2:10" ht="12">
      <c r="B62" s="17" t="s">
        <v>48</v>
      </c>
      <c r="C62" s="10" t="s">
        <v>49</v>
      </c>
      <c r="D62" s="11">
        <v>0</v>
      </c>
      <c r="E62" s="11">
        <v>32</v>
      </c>
      <c r="F62" s="11">
        <v>0</v>
      </c>
      <c r="G62" s="11">
        <v>0</v>
      </c>
      <c r="H62" s="11">
        <f t="shared" si="0"/>
        <v>32</v>
      </c>
      <c r="I62" s="7"/>
      <c r="J62" s="9"/>
    </row>
    <row r="63" spans="2:10" ht="24">
      <c r="B63" s="17" t="s">
        <v>51</v>
      </c>
      <c r="C63" s="10" t="s">
        <v>50</v>
      </c>
      <c r="D63" s="11">
        <v>2</v>
      </c>
      <c r="E63" s="11">
        <v>0</v>
      </c>
      <c r="F63" s="11">
        <v>6</v>
      </c>
      <c r="G63" s="11">
        <v>0</v>
      </c>
      <c r="H63" s="11">
        <f t="shared" si="0"/>
        <v>8</v>
      </c>
      <c r="I63" s="7"/>
      <c r="J63" s="9"/>
    </row>
    <row r="64" spans="1:10" s="8" customFormat="1" ht="24">
      <c r="A64" s="3" t="s">
        <v>101</v>
      </c>
      <c r="B64" s="21" t="s">
        <v>13</v>
      </c>
      <c r="C64" s="6" t="s">
        <v>5</v>
      </c>
      <c r="D64" s="7">
        <f>90109*0.36</f>
        <v>32439.239999999998</v>
      </c>
      <c r="E64" s="7">
        <f>79482*0.36</f>
        <v>28613.52</v>
      </c>
      <c r="F64" s="7">
        <f>69344*0.36</f>
        <v>24963.84</v>
      </c>
      <c r="G64" s="7">
        <f>58269*0.36</f>
        <v>20976.84</v>
      </c>
      <c r="H64" s="7">
        <f t="shared" si="0"/>
        <v>106993.43999999999</v>
      </c>
      <c r="I64" s="7">
        <f>47815*0.042*12</f>
        <v>24098.760000000002</v>
      </c>
      <c r="J64" s="9"/>
    </row>
    <row r="65" spans="2:10" ht="24">
      <c r="B65" s="17" t="s">
        <v>103</v>
      </c>
      <c r="C65" s="10" t="s">
        <v>15</v>
      </c>
      <c r="D65" s="11">
        <v>90109</v>
      </c>
      <c r="E65" s="11">
        <v>79482</v>
      </c>
      <c r="F65" s="11">
        <v>69344</v>
      </c>
      <c r="G65" s="11">
        <v>58269</v>
      </c>
      <c r="H65" s="11">
        <f t="shared" si="0"/>
        <v>297204</v>
      </c>
      <c r="I65" s="11">
        <v>47815</v>
      </c>
      <c r="J65" s="9"/>
    </row>
    <row r="66" spans="1:10" ht="24">
      <c r="A66" s="3" t="s">
        <v>102</v>
      </c>
      <c r="B66" s="21" t="s">
        <v>9</v>
      </c>
      <c r="C66" s="6" t="s">
        <v>5</v>
      </c>
      <c r="D66" s="7">
        <v>18871</v>
      </c>
      <c r="E66" s="7">
        <v>18871</v>
      </c>
      <c r="F66" s="7">
        <v>18871</v>
      </c>
      <c r="G66" s="7">
        <v>15000</v>
      </c>
      <c r="H66" s="7">
        <f t="shared" si="0"/>
        <v>71613</v>
      </c>
      <c r="I66" s="7">
        <v>15000</v>
      </c>
      <c r="J66" s="9"/>
    </row>
    <row r="67" spans="1:10" s="8" customFormat="1" ht="12">
      <c r="A67" s="3" t="s">
        <v>104</v>
      </c>
      <c r="B67" s="21" t="s">
        <v>86</v>
      </c>
      <c r="C67" s="6" t="s">
        <v>5</v>
      </c>
      <c r="D67" s="7">
        <f>D70+D71+D72</f>
        <v>1539</v>
      </c>
      <c r="E67" s="7">
        <f>E70+E71+E72</f>
        <v>2607</v>
      </c>
      <c r="F67" s="7">
        <f>F70+F71+F72</f>
        <v>466</v>
      </c>
      <c r="G67" s="7">
        <f>G70+G71+G72</f>
        <v>905</v>
      </c>
      <c r="H67" s="7">
        <f t="shared" si="0"/>
        <v>5517</v>
      </c>
      <c r="I67" s="7">
        <v>1000</v>
      </c>
      <c r="J67" s="9"/>
    </row>
    <row r="68" spans="2:10" ht="12">
      <c r="B68" s="17" t="s">
        <v>90</v>
      </c>
      <c r="C68" s="10" t="s">
        <v>15</v>
      </c>
      <c r="D68" s="11">
        <v>75775</v>
      </c>
      <c r="E68" s="11">
        <v>24417</v>
      </c>
      <c r="F68" s="11">
        <v>19258</v>
      </c>
      <c r="G68" s="11">
        <f>18400+71+43</f>
        <v>18514</v>
      </c>
      <c r="H68" s="11">
        <f t="shared" si="0"/>
        <v>137964</v>
      </c>
      <c r="I68" s="11"/>
      <c r="J68" s="9"/>
    </row>
    <row r="69" spans="2:10" ht="12">
      <c r="B69" s="17" t="s">
        <v>91</v>
      </c>
      <c r="C69" s="10"/>
      <c r="D69" s="11"/>
      <c r="E69" s="11"/>
      <c r="F69" s="11"/>
      <c r="G69" s="7"/>
      <c r="H69" s="11">
        <f t="shared" si="0"/>
        <v>0</v>
      </c>
      <c r="I69" s="7"/>
      <c r="J69" s="9"/>
    </row>
    <row r="70" spans="2:10" ht="12">
      <c r="B70" s="17" t="s">
        <v>87</v>
      </c>
      <c r="C70" s="10" t="s">
        <v>5</v>
      </c>
      <c r="D70" s="11">
        <v>699</v>
      </c>
      <c r="E70" s="11">
        <v>2290</v>
      </c>
      <c r="F70" s="11">
        <v>262</v>
      </c>
      <c r="G70" s="11">
        <v>616</v>
      </c>
      <c r="H70" s="11">
        <f t="shared" si="0"/>
        <v>3867</v>
      </c>
      <c r="I70" s="11"/>
      <c r="J70" s="9"/>
    </row>
    <row r="71" spans="2:10" ht="12">
      <c r="B71" s="17" t="s">
        <v>88</v>
      </c>
      <c r="C71" s="10" t="s">
        <v>5</v>
      </c>
      <c r="D71" s="11">
        <v>792</v>
      </c>
      <c r="E71" s="11">
        <v>249</v>
      </c>
      <c r="F71" s="11">
        <v>188</v>
      </c>
      <c r="G71" s="11">
        <v>29</v>
      </c>
      <c r="H71" s="11">
        <f t="shared" si="0"/>
        <v>1258</v>
      </c>
      <c r="I71" s="11"/>
      <c r="J71" s="9"/>
    </row>
    <row r="72" spans="2:10" ht="12">
      <c r="B72" s="17" t="s">
        <v>89</v>
      </c>
      <c r="C72" s="10" t="s">
        <v>5</v>
      </c>
      <c r="D72" s="11">
        <v>48</v>
      </c>
      <c r="E72" s="11">
        <v>68</v>
      </c>
      <c r="F72" s="11">
        <v>16</v>
      </c>
      <c r="G72" s="11">
        <v>260</v>
      </c>
      <c r="H72" s="11">
        <f t="shared" si="0"/>
        <v>392</v>
      </c>
      <c r="I72" s="11"/>
      <c r="J72" s="9"/>
    </row>
    <row r="73" spans="1:12" s="40" customFormat="1" ht="24">
      <c r="A73" s="35" t="s">
        <v>11</v>
      </c>
      <c r="B73" s="36" t="s">
        <v>52</v>
      </c>
      <c r="C73" s="37" t="s">
        <v>5</v>
      </c>
      <c r="D73" s="38">
        <f>D74+D85+D88+D90+D92+D94+D95</f>
        <v>112293</v>
      </c>
      <c r="E73" s="38">
        <f>E74+E85+E88+E90+E92+E94+E95</f>
        <v>189411.90399999998</v>
      </c>
      <c r="F73" s="38">
        <f>F74+F85+F88+F90+F92+F94+F95</f>
        <v>175164.32</v>
      </c>
      <c r="G73" s="38">
        <f>G74+G85+G88+G90+G92+G94+G95</f>
        <v>167336</v>
      </c>
      <c r="H73" s="7">
        <f t="shared" si="0"/>
        <v>644205.2239999999</v>
      </c>
      <c r="I73" s="38">
        <f>I74+I85+I88+I90+I92+I94+I95+I96</f>
        <v>236934.5</v>
      </c>
      <c r="J73" s="39"/>
      <c r="K73" s="39"/>
      <c r="L73" s="39"/>
    </row>
    <row r="74" spans="1:11" ht="24">
      <c r="A74" s="3" t="s">
        <v>2</v>
      </c>
      <c r="B74" s="21" t="s">
        <v>53</v>
      </c>
      <c r="C74" s="6" t="s">
        <v>5</v>
      </c>
      <c r="D74" s="7">
        <f>D76+D78+D80+D82+D84</f>
        <v>0</v>
      </c>
      <c r="E74" s="7">
        <f>E76+E78+E80+E82+E84</f>
        <v>22795.904</v>
      </c>
      <c r="F74" s="7">
        <f>F76+F78+F80+F82+F84</f>
        <v>29892.32</v>
      </c>
      <c r="G74" s="7">
        <f>G76+G78+G80+G82+G84</f>
        <v>23171</v>
      </c>
      <c r="H74" s="7">
        <f t="shared" si="0"/>
        <v>75859.224</v>
      </c>
      <c r="I74" s="7">
        <f>I76+I78+I80+I82+I84</f>
        <v>22934.5</v>
      </c>
      <c r="J74" s="9"/>
      <c r="K74" s="30"/>
    </row>
    <row r="75" spans="1:10" ht="24">
      <c r="A75" s="25">
        <v>1</v>
      </c>
      <c r="B75" s="17" t="s">
        <v>7</v>
      </c>
      <c r="C75" s="10" t="s">
        <v>118</v>
      </c>
      <c r="D75" s="11">
        <v>0</v>
      </c>
      <c r="E75" s="11">
        <v>2129</v>
      </c>
      <c r="F75" s="11">
        <v>0</v>
      </c>
      <c r="G75" s="11"/>
      <c r="H75" s="11">
        <f t="shared" si="0"/>
        <v>2129</v>
      </c>
      <c r="I75" s="11"/>
      <c r="J75" s="9"/>
    </row>
    <row r="76" spans="2:10" ht="12">
      <c r="B76" s="17" t="s">
        <v>20</v>
      </c>
      <c r="C76" s="10" t="s">
        <v>5</v>
      </c>
      <c r="D76" s="11">
        <v>0</v>
      </c>
      <c r="E76" s="11">
        <v>2889</v>
      </c>
      <c r="F76" s="11"/>
      <c r="G76" s="11">
        <v>2500</v>
      </c>
      <c r="H76" s="11">
        <f aca="true" t="shared" si="2" ref="H76:H102">SUM(D76:G76)</f>
        <v>5389</v>
      </c>
      <c r="I76" s="11"/>
      <c r="J76" s="9"/>
    </row>
    <row r="77" spans="1:10" ht="24">
      <c r="A77" s="25">
        <v>2</v>
      </c>
      <c r="B77" s="17" t="s">
        <v>8</v>
      </c>
      <c r="C77" s="10" t="s">
        <v>3</v>
      </c>
      <c r="D77" s="11"/>
      <c r="E77" s="11">
        <v>244</v>
      </c>
      <c r="F77" s="11">
        <v>244</v>
      </c>
      <c r="G77" s="11">
        <v>244</v>
      </c>
      <c r="H77" s="11">
        <f t="shared" si="2"/>
        <v>732</v>
      </c>
      <c r="I77" s="11"/>
      <c r="J77" s="9"/>
    </row>
    <row r="78" spans="2:10" ht="12">
      <c r="B78" s="17" t="s">
        <v>20</v>
      </c>
      <c r="C78" s="10" t="s">
        <v>5</v>
      </c>
      <c r="D78" s="11">
        <v>0</v>
      </c>
      <c r="E78" s="11">
        <f>E77*0.3*(1.05*8+0.83*4)</f>
        <v>857.9040000000001</v>
      </c>
      <c r="F78" s="11">
        <f>F77*0.3*1.05*12</f>
        <v>922.3199999999999</v>
      </c>
      <c r="G78" s="11">
        <v>1010</v>
      </c>
      <c r="H78" s="11">
        <f t="shared" si="2"/>
        <v>2790.224</v>
      </c>
      <c r="I78" s="11">
        <v>1010</v>
      </c>
      <c r="J78" s="9"/>
    </row>
    <row r="79" spans="1:10" ht="24">
      <c r="A79" s="25">
        <v>3</v>
      </c>
      <c r="B79" s="17" t="s">
        <v>22</v>
      </c>
      <c r="C79" s="10" t="s">
        <v>3</v>
      </c>
      <c r="D79" s="11"/>
      <c r="E79" s="11">
        <v>181251</v>
      </c>
      <c r="F79" s="11">
        <v>170314</v>
      </c>
      <c r="G79" s="11">
        <v>136674</v>
      </c>
      <c r="H79" s="11">
        <f t="shared" si="2"/>
        <v>488239</v>
      </c>
      <c r="I79" s="11"/>
      <c r="J79" s="9"/>
    </row>
    <row r="80" spans="2:10" ht="12">
      <c r="B80" s="17" t="s">
        <v>4</v>
      </c>
      <c r="C80" s="10" t="s">
        <v>5</v>
      </c>
      <c r="D80" s="11">
        <v>0</v>
      </c>
      <c r="E80" s="11">
        <v>18835</v>
      </c>
      <c r="F80" s="11">
        <v>28970</v>
      </c>
      <c r="G80" s="11">
        <v>18885</v>
      </c>
      <c r="H80" s="11">
        <f t="shared" si="2"/>
        <v>66690</v>
      </c>
      <c r="I80" s="11">
        <f>115000*0.621*0.3</f>
        <v>21424.5</v>
      </c>
      <c r="J80" s="9"/>
    </row>
    <row r="81" spans="1:10" ht="24">
      <c r="A81" s="25">
        <v>4</v>
      </c>
      <c r="B81" s="17" t="s">
        <v>18</v>
      </c>
      <c r="C81" s="10" t="s">
        <v>3</v>
      </c>
      <c r="D81" s="11">
        <v>0</v>
      </c>
      <c r="E81" s="11">
        <v>0</v>
      </c>
      <c r="F81" s="11">
        <v>0</v>
      </c>
      <c r="G81" s="11">
        <f>D81+E81+F81</f>
        <v>0</v>
      </c>
      <c r="H81" s="11">
        <f t="shared" si="2"/>
        <v>0</v>
      </c>
      <c r="I81" s="11"/>
      <c r="J81" s="9"/>
    </row>
    <row r="82" spans="2:10" ht="12">
      <c r="B82" s="17" t="s">
        <v>4</v>
      </c>
      <c r="C82" s="10" t="s">
        <v>5</v>
      </c>
      <c r="D82" s="11">
        <v>0</v>
      </c>
      <c r="E82" s="11">
        <v>0</v>
      </c>
      <c r="F82" s="11">
        <v>0</v>
      </c>
      <c r="G82" s="11">
        <f>D82+E82+F82</f>
        <v>0</v>
      </c>
      <c r="H82" s="11">
        <f t="shared" si="2"/>
        <v>0</v>
      </c>
      <c r="I82" s="11"/>
      <c r="J82" s="9"/>
    </row>
    <row r="83" spans="1:10" ht="12">
      <c r="A83" s="25">
        <v>5</v>
      </c>
      <c r="B83" s="16" t="s">
        <v>21</v>
      </c>
      <c r="C83" s="10" t="s">
        <v>3</v>
      </c>
      <c r="D83" s="11">
        <v>0</v>
      </c>
      <c r="E83" s="11"/>
      <c r="F83" s="11">
        <v>0</v>
      </c>
      <c r="G83" s="11">
        <f>D83+E83+F83</f>
        <v>0</v>
      </c>
      <c r="H83" s="11">
        <f t="shared" si="2"/>
        <v>0</v>
      </c>
      <c r="I83" s="11"/>
      <c r="J83" s="9"/>
    </row>
    <row r="84" spans="2:10" ht="12">
      <c r="B84" s="17" t="s">
        <v>4</v>
      </c>
      <c r="C84" s="10" t="s">
        <v>5</v>
      </c>
      <c r="D84" s="11">
        <v>0</v>
      </c>
      <c r="E84" s="11">
        <v>214</v>
      </c>
      <c r="F84" s="11">
        <v>0</v>
      </c>
      <c r="G84" s="11">
        <v>776</v>
      </c>
      <c r="H84" s="11">
        <f t="shared" si="2"/>
        <v>990</v>
      </c>
      <c r="I84" s="11">
        <v>500</v>
      </c>
      <c r="J84" s="9"/>
    </row>
    <row r="85" spans="1:10" ht="36">
      <c r="A85" s="3" t="s">
        <v>6</v>
      </c>
      <c r="B85" s="21" t="s">
        <v>54</v>
      </c>
      <c r="C85" s="6" t="s">
        <v>5</v>
      </c>
      <c r="D85" s="7">
        <f>D86+D87</f>
        <v>8000</v>
      </c>
      <c r="E85" s="7">
        <f>E86+E87</f>
        <v>9000</v>
      </c>
      <c r="F85" s="7">
        <f>F86+F87</f>
        <v>9000</v>
      </c>
      <c r="G85" s="7">
        <v>9000</v>
      </c>
      <c r="H85" s="7">
        <f t="shared" si="2"/>
        <v>35000</v>
      </c>
      <c r="I85" s="7">
        <v>9000</v>
      </c>
      <c r="J85" s="9"/>
    </row>
    <row r="86" spans="1:10" ht="12">
      <c r="A86" s="25">
        <v>1</v>
      </c>
      <c r="B86" s="16" t="s">
        <v>59</v>
      </c>
      <c r="C86" s="10" t="s">
        <v>5</v>
      </c>
      <c r="D86" s="11">
        <v>4000</v>
      </c>
      <c r="E86" s="11">
        <v>5000</v>
      </c>
      <c r="F86" s="11">
        <v>5000</v>
      </c>
      <c r="G86" s="11">
        <v>5000</v>
      </c>
      <c r="H86" s="7">
        <f t="shared" si="2"/>
        <v>19000</v>
      </c>
      <c r="I86" s="11">
        <v>5000</v>
      </c>
      <c r="J86" s="9"/>
    </row>
    <row r="87" spans="1:10" ht="24">
      <c r="A87" s="25">
        <v>2</v>
      </c>
      <c r="B87" s="16" t="s">
        <v>60</v>
      </c>
      <c r="C87" s="10" t="s">
        <v>5</v>
      </c>
      <c r="D87" s="11">
        <v>4000</v>
      </c>
      <c r="E87" s="11">
        <v>4000</v>
      </c>
      <c r="F87" s="11">
        <v>4000</v>
      </c>
      <c r="G87" s="11">
        <v>4000</v>
      </c>
      <c r="H87" s="11">
        <f t="shared" si="2"/>
        <v>16000</v>
      </c>
      <c r="I87" s="11">
        <v>4000</v>
      </c>
      <c r="J87" s="9"/>
    </row>
    <row r="88" spans="1:11" ht="36">
      <c r="A88" s="3" t="s">
        <v>33</v>
      </c>
      <c r="B88" s="15" t="s">
        <v>55</v>
      </c>
      <c r="C88" s="6" t="s">
        <v>5</v>
      </c>
      <c r="D88" s="7">
        <v>0</v>
      </c>
      <c r="E88" s="7">
        <v>45500</v>
      </c>
      <c r="F88" s="7">
        <v>45000</v>
      </c>
      <c r="G88" s="7">
        <v>45000</v>
      </c>
      <c r="H88" s="7">
        <f t="shared" si="2"/>
        <v>135500</v>
      </c>
      <c r="I88" s="7">
        <v>45000</v>
      </c>
      <c r="J88" s="9"/>
      <c r="K88" s="30"/>
    </row>
    <row r="89" spans="1:10" ht="12">
      <c r="A89" s="3"/>
      <c r="B89" s="19" t="s">
        <v>23</v>
      </c>
      <c r="C89" s="10" t="s">
        <v>24</v>
      </c>
      <c r="D89" s="11">
        <v>0</v>
      </c>
      <c r="E89" s="11">
        <v>48</v>
      </c>
      <c r="F89" s="11">
        <v>42</v>
      </c>
      <c r="G89" s="11">
        <v>52</v>
      </c>
      <c r="H89" s="11">
        <f t="shared" si="2"/>
        <v>142</v>
      </c>
      <c r="I89" s="11"/>
      <c r="J89" s="9"/>
    </row>
    <row r="90" spans="1:10" ht="24">
      <c r="A90" s="3" t="s">
        <v>75</v>
      </c>
      <c r="B90" s="20" t="s">
        <v>16</v>
      </c>
      <c r="C90" s="6" t="s">
        <v>5</v>
      </c>
      <c r="D90" s="7">
        <v>75000</v>
      </c>
      <c r="E90" s="7">
        <v>77000</v>
      </c>
      <c r="F90" s="7">
        <v>80000</v>
      </c>
      <c r="G90" s="7">
        <v>80000</v>
      </c>
      <c r="H90" s="7">
        <f t="shared" si="2"/>
        <v>312000</v>
      </c>
      <c r="I90" s="7">
        <v>80000</v>
      </c>
      <c r="J90" s="9"/>
    </row>
    <row r="91" spans="1:10" ht="12">
      <c r="A91" s="3"/>
      <c r="B91" s="16" t="s">
        <v>56</v>
      </c>
      <c r="C91" s="10" t="s">
        <v>57</v>
      </c>
      <c r="D91" s="11">
        <v>311</v>
      </c>
      <c r="E91" s="11">
        <v>229</v>
      </c>
      <c r="F91" s="11">
        <v>217</v>
      </c>
      <c r="G91" s="11">
        <v>210</v>
      </c>
      <c r="H91" s="11">
        <f t="shared" si="2"/>
        <v>967</v>
      </c>
      <c r="I91" s="11"/>
      <c r="J91" s="9"/>
    </row>
    <row r="92" spans="1:10" ht="12">
      <c r="A92" s="3" t="s">
        <v>72</v>
      </c>
      <c r="B92" s="21" t="s">
        <v>19</v>
      </c>
      <c r="C92" s="6" t="s">
        <v>5</v>
      </c>
      <c r="D92" s="7">
        <v>18021</v>
      </c>
      <c r="E92" s="7">
        <v>23844</v>
      </c>
      <c r="F92" s="7">
        <v>0</v>
      </c>
      <c r="G92" s="7">
        <v>0</v>
      </c>
      <c r="H92" s="7">
        <f t="shared" si="2"/>
        <v>41865</v>
      </c>
      <c r="I92" s="7"/>
      <c r="J92" s="9"/>
    </row>
    <row r="93" spans="2:10" ht="12">
      <c r="B93" s="17" t="s">
        <v>14</v>
      </c>
      <c r="C93" s="10" t="s">
        <v>3</v>
      </c>
      <c r="D93" s="11">
        <v>90109</v>
      </c>
      <c r="E93" s="11">
        <v>79482</v>
      </c>
      <c r="F93" s="11">
        <v>0</v>
      </c>
      <c r="G93" s="11"/>
      <c r="H93" s="11">
        <f t="shared" si="2"/>
        <v>169591</v>
      </c>
      <c r="I93" s="11"/>
      <c r="J93" s="9"/>
    </row>
    <row r="94" spans="1:10" ht="24">
      <c r="A94" s="3" t="s">
        <v>92</v>
      </c>
      <c r="B94" s="21" t="s">
        <v>58</v>
      </c>
      <c r="C94" s="6" t="s">
        <v>5</v>
      </c>
      <c r="D94" s="7">
        <v>9698</v>
      </c>
      <c r="E94" s="7">
        <v>9698</v>
      </c>
      <c r="F94" s="7">
        <v>9698</v>
      </c>
      <c r="G94" s="7">
        <v>10165</v>
      </c>
      <c r="H94" s="7">
        <f t="shared" si="2"/>
        <v>39259</v>
      </c>
      <c r="I94" s="7">
        <v>10000</v>
      </c>
      <c r="J94" s="9"/>
    </row>
    <row r="95" spans="1:10" s="8" customFormat="1" ht="24">
      <c r="A95" s="3" t="s">
        <v>93</v>
      </c>
      <c r="B95" s="21" t="s">
        <v>17</v>
      </c>
      <c r="C95" s="6" t="s">
        <v>5</v>
      </c>
      <c r="D95" s="7">
        <v>1574</v>
      </c>
      <c r="E95" s="7">
        <v>1574</v>
      </c>
      <c r="F95" s="7">
        <v>1574</v>
      </c>
      <c r="G95" s="7">
        <v>0</v>
      </c>
      <c r="H95" s="7">
        <f t="shared" si="2"/>
        <v>4722</v>
      </c>
      <c r="I95" s="7"/>
      <c r="J95" s="9"/>
    </row>
    <row r="96" spans="1:10" s="8" customFormat="1" ht="12">
      <c r="A96" s="3" t="s">
        <v>98</v>
      </c>
      <c r="B96" s="21" t="s">
        <v>120</v>
      </c>
      <c r="C96" s="6"/>
      <c r="D96" s="7">
        <v>0</v>
      </c>
      <c r="E96" s="7">
        <v>0</v>
      </c>
      <c r="F96" s="7">
        <v>0</v>
      </c>
      <c r="G96" s="7">
        <v>0</v>
      </c>
      <c r="H96" s="7">
        <f t="shared" si="2"/>
        <v>0</v>
      </c>
      <c r="I96" s="7">
        <v>70000</v>
      </c>
      <c r="J96" s="9"/>
    </row>
    <row r="97" spans="1:11" s="42" customFormat="1" ht="12">
      <c r="A97" s="35" t="s">
        <v>12</v>
      </c>
      <c r="B97" s="41" t="s">
        <v>82</v>
      </c>
      <c r="C97" s="37" t="s">
        <v>5</v>
      </c>
      <c r="D97" s="38">
        <f>D98+D100+D102</f>
        <v>22630</v>
      </c>
      <c r="E97" s="38">
        <f>E98+E100+E102</f>
        <v>35810</v>
      </c>
      <c r="F97" s="38">
        <f>F98+F100+F102</f>
        <v>38210</v>
      </c>
      <c r="G97" s="38">
        <f>G98+G100+G102</f>
        <v>20200</v>
      </c>
      <c r="H97" s="7">
        <f t="shared" si="2"/>
        <v>116850</v>
      </c>
      <c r="I97" s="38">
        <f>I98+I100+I102</f>
        <v>25000</v>
      </c>
      <c r="J97" s="39"/>
      <c r="K97" s="43"/>
    </row>
    <row r="98" spans="1:10" ht="12">
      <c r="A98" s="3" t="s">
        <v>2</v>
      </c>
      <c r="B98" s="20" t="s">
        <v>106</v>
      </c>
      <c r="C98" s="6"/>
      <c r="D98" s="7">
        <v>14630</v>
      </c>
      <c r="E98" s="7">
        <v>25490</v>
      </c>
      <c r="F98" s="7">
        <v>14710</v>
      </c>
      <c r="G98" s="7">
        <v>10000</v>
      </c>
      <c r="H98" s="7">
        <f t="shared" si="2"/>
        <v>64830</v>
      </c>
      <c r="I98" s="7">
        <v>12000</v>
      </c>
      <c r="J98" s="9"/>
    </row>
    <row r="99" spans="2:10" ht="12">
      <c r="B99" s="16" t="s">
        <v>71</v>
      </c>
      <c r="C99" s="10" t="s">
        <v>5</v>
      </c>
      <c r="D99" s="11">
        <v>8564</v>
      </c>
      <c r="E99" s="11">
        <v>12002</v>
      </c>
      <c r="F99" s="11">
        <v>7806</v>
      </c>
      <c r="G99" s="11">
        <v>10000</v>
      </c>
      <c r="H99" s="11">
        <f t="shared" si="2"/>
        <v>38372</v>
      </c>
      <c r="I99" s="11">
        <v>12000</v>
      </c>
      <c r="J99" s="9"/>
    </row>
    <row r="100" spans="1:10" s="8" customFormat="1" ht="24">
      <c r="A100" s="3" t="s">
        <v>6</v>
      </c>
      <c r="B100" s="21" t="s">
        <v>107</v>
      </c>
      <c r="C100" s="6" t="s">
        <v>5</v>
      </c>
      <c r="D100" s="7">
        <v>5000</v>
      </c>
      <c r="E100" s="7">
        <v>5800</v>
      </c>
      <c r="F100" s="7">
        <v>5000</v>
      </c>
      <c r="G100" s="7">
        <v>4000</v>
      </c>
      <c r="H100" s="7">
        <f t="shared" si="2"/>
        <v>19800</v>
      </c>
      <c r="I100" s="7">
        <v>5000</v>
      </c>
      <c r="J100" s="9"/>
    </row>
    <row r="101" spans="1:10" s="8" customFormat="1" ht="12">
      <c r="A101" s="3"/>
      <c r="B101" s="17" t="s">
        <v>73</v>
      </c>
      <c r="C101" s="10" t="s">
        <v>5</v>
      </c>
      <c r="D101" s="11">
        <v>480</v>
      </c>
      <c r="E101" s="11">
        <v>480</v>
      </c>
      <c r="F101" s="11">
        <v>480</v>
      </c>
      <c r="G101" s="11">
        <v>480</v>
      </c>
      <c r="H101" s="11">
        <f t="shared" si="2"/>
        <v>1920</v>
      </c>
      <c r="I101" s="11">
        <v>480</v>
      </c>
      <c r="J101" s="9"/>
    </row>
    <row r="102" spans="1:10" s="8" customFormat="1" ht="12">
      <c r="A102" s="3" t="s">
        <v>33</v>
      </c>
      <c r="B102" s="32" t="s">
        <v>105</v>
      </c>
      <c r="C102" s="6" t="s">
        <v>5</v>
      </c>
      <c r="D102" s="32">
        <v>3000</v>
      </c>
      <c r="E102" s="32">
        <v>4520</v>
      </c>
      <c r="F102" s="32">
        <v>18500</v>
      </c>
      <c r="G102" s="7">
        <v>6200</v>
      </c>
      <c r="H102" s="7">
        <f t="shared" si="2"/>
        <v>32220</v>
      </c>
      <c r="I102" s="7">
        <v>8000</v>
      </c>
      <c r="J102" s="9"/>
    </row>
    <row r="103" spans="2:10" ht="12">
      <c r="B103" s="33" t="s">
        <v>108</v>
      </c>
      <c r="C103" s="10" t="s">
        <v>5</v>
      </c>
      <c r="D103" s="31"/>
      <c r="E103" s="31"/>
      <c r="F103" s="31"/>
      <c r="G103" s="11"/>
      <c r="H103" s="7"/>
      <c r="I103" s="11"/>
      <c r="J103" s="9"/>
    </row>
    <row r="104" ht="12">
      <c r="F104" s="34"/>
    </row>
  </sheetData>
  <sheetProtection/>
  <mergeCells count="3">
    <mergeCell ref="A3:G3"/>
    <mergeCell ref="A2:I2"/>
    <mergeCell ref="A1:I1"/>
  </mergeCells>
  <printOptions/>
  <pageMargins left="0.2" right="0.19" top="0.45" bottom="0.35" header="0.34" footer="0.21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NP-COMPUTER</cp:lastModifiedBy>
  <cp:lastPrinted>2015-05-20T07:33:41Z</cp:lastPrinted>
  <dcterms:created xsi:type="dcterms:W3CDTF">2013-01-28T00:42:41Z</dcterms:created>
  <dcterms:modified xsi:type="dcterms:W3CDTF">2015-06-30T09:49:54Z</dcterms:modified>
  <cp:category/>
  <cp:version/>
  <cp:contentType/>
  <cp:contentStatus/>
</cp:coreProperties>
</file>